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3895" windowHeight="13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6" i="1"/>
  <c r="I65"/>
  <c r="G66"/>
  <c r="F66"/>
  <c r="E66"/>
  <c r="D66"/>
  <c r="C66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D5"/>
  <c r="I43"/>
  <c r="I42"/>
  <c r="I41"/>
  <c r="I40"/>
  <c r="I39"/>
  <c r="C5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9"/>
  <c r="I66" s="1"/>
  <c r="D70"/>
  <c r="D74" s="1"/>
  <c r="E70"/>
  <c r="E74" s="1"/>
  <c r="F70"/>
  <c r="F74" s="1"/>
  <c r="H70"/>
  <c r="I70"/>
  <c r="G70" s="1"/>
  <c r="G74" s="1"/>
  <c r="I69" l="1"/>
  <c r="I5" s="1"/>
  <c r="C78"/>
  <c r="H69"/>
  <c r="C70"/>
  <c r="C74" s="1"/>
  <c r="I6"/>
  <c r="D69" l="1"/>
  <c r="D73" s="1"/>
  <c r="D78" s="1"/>
  <c r="E69"/>
  <c r="E73" s="1"/>
  <c r="E78" s="1"/>
  <c r="F69"/>
  <c r="F73" s="1"/>
  <c r="C69"/>
  <c r="C73" s="1"/>
  <c r="G69"/>
  <c r="G73" s="1"/>
  <c r="G78" l="1"/>
</calcChain>
</file>

<file path=xl/comments1.xml><?xml version="1.0" encoding="utf-8"?>
<comments xmlns="http://schemas.openxmlformats.org/spreadsheetml/2006/main">
  <authors>
    <author>Joe Gasper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Joe Gasper:</t>
        </r>
        <r>
          <rPr>
            <sz val="9"/>
            <color indexed="81"/>
            <rFont val="Tahoma"/>
            <family val="2"/>
          </rPr>
          <t xml:space="preserve">
Model 400 cluster
Tag: 2.1
Quar: 2.5
Block: 3.5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Joe Gasper:</t>
        </r>
        <r>
          <rPr>
            <sz val="9"/>
            <color indexed="81"/>
            <rFont val="Tahoma"/>
            <family val="2"/>
          </rPr>
          <t xml:space="preserve">
Model 400
Tag: 10
Quar: 3.5
Block: 9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Joe Gasper:</t>
        </r>
        <r>
          <rPr>
            <sz val="9"/>
            <color indexed="81"/>
            <rFont val="Tahoma"/>
            <family val="2"/>
          </rPr>
          <t xml:space="preserve">
There are several methods Barracuda uses to decide to block an email. 14% of the blocks are because of the spam score.</t>
        </r>
      </text>
    </comment>
  </commentList>
</comments>
</file>

<file path=xl/sharedStrings.xml><?xml version="1.0" encoding="utf-8"?>
<sst xmlns="http://schemas.openxmlformats.org/spreadsheetml/2006/main" count="50" uniqueCount="29">
  <si>
    <t>non-spam</t>
  </si>
  <si>
    <t>blocked</t>
  </si>
  <si>
    <t>quarantined</t>
  </si>
  <si>
    <t>tagged</t>
  </si>
  <si>
    <t>bad recipients</t>
  </si>
  <si>
    <t>viruses</t>
  </si>
  <si>
    <t>total</t>
  </si>
  <si>
    <t>BA (5 month ave)</t>
  </si>
  <si>
    <t>UF Exchange</t>
  </si>
  <si>
    <t>Mailboxes</t>
  </si>
  <si>
    <t>Business Affairs (BA)</t>
  </si>
  <si>
    <t>Ave Daily Count Per User</t>
  </si>
  <si>
    <t>Est. Ave Daily Count Per User</t>
  </si>
  <si>
    <t>% IFAS</t>
  </si>
  <si>
    <t>Totals</t>
  </si>
  <si>
    <t>Default BSF Settings</t>
  </si>
  <si>
    <t>Tag</t>
  </si>
  <si>
    <t>Quar</t>
  </si>
  <si>
    <t>Block</t>
  </si>
  <si>
    <t>UF Exch</t>
  </si>
  <si>
    <t>Business Affairs</t>
  </si>
  <si>
    <t>Served</t>
  </si>
  <si>
    <t>Average Email Per User Per Day Through BSF</t>
  </si>
  <si>
    <t>UF Exchange (dates above)</t>
  </si>
  <si>
    <t>UF Exchange Barracuda Spam Firewall Data</t>
  </si>
  <si>
    <t>Joe Gasper</t>
  </si>
  <si>
    <t>Average Blocks by Score</t>
  </si>
  <si>
    <t>Per Mike Kanofsky UFAD 3/21/08</t>
  </si>
  <si>
    <t>What If UF Exchange disabled "Tagging" and "Block by Score"?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</si>
</sst>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"/>
    <numFmt numFmtId="166" formatCode="0.000%"/>
    <numFmt numFmtId="167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1" applyFont="1"/>
    <xf numFmtId="0" fontId="0" fillId="0" borderId="0" xfId="1" applyNumberFormat="1" applyFont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topLeftCell="A41" workbookViewId="0">
      <selection activeCell="I66" sqref="I66"/>
    </sheetView>
  </sheetViews>
  <sheetFormatPr defaultRowHeight="15"/>
  <cols>
    <col min="1" max="1" width="18.28515625" customWidth="1"/>
    <col min="3" max="3" width="9.85546875" bestFit="1" customWidth="1"/>
    <col min="4" max="4" width="8" bestFit="1" customWidth="1"/>
    <col min="5" max="5" width="11.85546875" bestFit="1" customWidth="1"/>
    <col min="6" max="6" width="7" bestFit="1" customWidth="1"/>
    <col min="7" max="7" width="7.28515625" bestFit="1" customWidth="1"/>
    <col min="8" max="8" width="13.7109375" bestFit="1" customWidth="1"/>
    <col min="9" max="9" width="8" bestFit="1" customWidth="1"/>
    <col min="13" max="13" width="15.140625" bestFit="1" customWidth="1"/>
    <col min="14" max="14" width="5" bestFit="1" customWidth="1"/>
  </cols>
  <sheetData>
    <row r="1" spans="1:12">
      <c r="A1" t="s">
        <v>24</v>
      </c>
      <c r="I1" s="7" t="s">
        <v>25</v>
      </c>
    </row>
    <row r="3" spans="1:12">
      <c r="C3" s="11" t="s">
        <v>9</v>
      </c>
    </row>
    <row r="4" spans="1:12">
      <c r="C4" s="11" t="s">
        <v>21</v>
      </c>
      <c r="D4" s="7" t="s">
        <v>13</v>
      </c>
      <c r="I4" s="7" t="s">
        <v>22</v>
      </c>
    </row>
    <row r="5" spans="1:12">
      <c r="B5" s="7" t="s">
        <v>8</v>
      </c>
      <c r="C5">
        <f>2084+4+1364+968+410</f>
        <v>4830</v>
      </c>
      <c r="D5" s="9">
        <f>(1299+1+1364+970)/$C$5</f>
        <v>0.75238095238095237</v>
      </c>
      <c r="H5" s="7" t="s">
        <v>8</v>
      </c>
      <c r="I5" s="12">
        <f>I69/COUNT(B9:B43)/C5</f>
        <v>15.327559893522626</v>
      </c>
      <c r="L5" s="10"/>
    </row>
    <row r="6" spans="1:12">
      <c r="B6" s="7" t="s">
        <v>10</v>
      </c>
      <c r="C6">
        <v>1746</v>
      </c>
      <c r="H6" s="7" t="s">
        <v>20</v>
      </c>
      <c r="I6" s="12">
        <f>I70/152/C6</f>
        <v>23.983560167601134</v>
      </c>
    </row>
    <row r="8" spans="1:12">
      <c r="C8" t="s">
        <v>0</v>
      </c>
      <c r="D8" t="s">
        <v>1</v>
      </c>
      <c r="E8" t="s">
        <v>2</v>
      </c>
      <c r="F8" t="s">
        <v>3</v>
      </c>
      <c r="G8" t="s">
        <v>5</v>
      </c>
      <c r="H8" t="s">
        <v>4</v>
      </c>
      <c r="I8" t="s">
        <v>6</v>
      </c>
    </row>
    <row r="9" spans="1:12">
      <c r="B9" s="1">
        <v>39489</v>
      </c>
      <c r="C9">
        <v>29437</v>
      </c>
      <c r="D9">
        <v>14180</v>
      </c>
      <c r="E9">
        <v>2961</v>
      </c>
      <c r="F9">
        <v>490</v>
      </c>
      <c r="G9">
        <v>0</v>
      </c>
      <c r="H9">
        <v>2082</v>
      </c>
      <c r="I9">
        <f>SUM(C9:H9)</f>
        <v>49150</v>
      </c>
    </row>
    <row r="10" spans="1:12">
      <c r="B10" s="1">
        <v>39490</v>
      </c>
      <c r="C10">
        <v>20534</v>
      </c>
      <c r="D10">
        <v>10149</v>
      </c>
      <c r="E10">
        <v>5558</v>
      </c>
      <c r="F10">
        <v>447</v>
      </c>
      <c r="G10">
        <v>3</v>
      </c>
      <c r="H10">
        <v>1381</v>
      </c>
      <c r="I10">
        <f t="shared" ref="I10:I65" si="0">SUM(C10:H10)</f>
        <v>38072</v>
      </c>
    </row>
    <row r="11" spans="1:12">
      <c r="B11" s="1">
        <v>39491</v>
      </c>
      <c r="C11">
        <v>34797</v>
      </c>
      <c r="D11">
        <v>21261</v>
      </c>
      <c r="E11">
        <v>1983</v>
      </c>
      <c r="F11">
        <v>544</v>
      </c>
      <c r="G11">
        <v>14</v>
      </c>
      <c r="H11">
        <v>3285</v>
      </c>
      <c r="I11">
        <f t="shared" si="0"/>
        <v>61884</v>
      </c>
    </row>
    <row r="12" spans="1:12">
      <c r="B12" s="1">
        <v>39492</v>
      </c>
      <c r="C12">
        <v>33254</v>
      </c>
      <c r="D12">
        <v>18359</v>
      </c>
      <c r="E12">
        <v>775</v>
      </c>
      <c r="F12">
        <v>488</v>
      </c>
      <c r="G12">
        <v>6</v>
      </c>
      <c r="H12">
        <v>1795</v>
      </c>
      <c r="I12">
        <f t="shared" si="0"/>
        <v>54677</v>
      </c>
    </row>
    <row r="13" spans="1:12">
      <c r="B13" s="1">
        <v>39493</v>
      </c>
      <c r="C13">
        <v>29593</v>
      </c>
      <c r="D13">
        <v>18574</v>
      </c>
      <c r="E13">
        <v>728</v>
      </c>
      <c r="F13">
        <v>511</v>
      </c>
      <c r="G13">
        <v>8</v>
      </c>
      <c r="H13">
        <v>4813</v>
      </c>
      <c r="I13">
        <f t="shared" si="0"/>
        <v>54227</v>
      </c>
    </row>
    <row r="14" spans="1:12">
      <c r="B14" s="1">
        <v>39494</v>
      </c>
      <c r="C14">
        <v>9923</v>
      </c>
      <c r="D14">
        <v>23315</v>
      </c>
      <c r="E14">
        <v>601</v>
      </c>
      <c r="F14">
        <v>332</v>
      </c>
      <c r="G14">
        <v>8</v>
      </c>
      <c r="H14">
        <v>3941</v>
      </c>
      <c r="I14">
        <f t="shared" si="0"/>
        <v>38120</v>
      </c>
    </row>
    <row r="15" spans="1:12">
      <c r="B15" s="1">
        <v>39495</v>
      </c>
      <c r="C15">
        <v>10308</v>
      </c>
      <c r="D15">
        <v>22351</v>
      </c>
      <c r="E15">
        <v>431</v>
      </c>
      <c r="F15">
        <v>257</v>
      </c>
      <c r="G15">
        <v>6</v>
      </c>
      <c r="H15">
        <v>1844</v>
      </c>
      <c r="I15">
        <f t="shared" si="0"/>
        <v>35197</v>
      </c>
    </row>
    <row r="16" spans="1:12">
      <c r="B16" s="1">
        <v>39496</v>
      </c>
      <c r="C16">
        <v>25949</v>
      </c>
      <c r="D16">
        <v>26090</v>
      </c>
      <c r="E16">
        <v>780</v>
      </c>
      <c r="F16">
        <v>614</v>
      </c>
      <c r="G16">
        <v>10</v>
      </c>
      <c r="H16">
        <v>13138</v>
      </c>
      <c r="I16">
        <f t="shared" si="0"/>
        <v>66581</v>
      </c>
    </row>
    <row r="17" spans="2:9">
      <c r="B17" s="1">
        <v>39497</v>
      </c>
      <c r="C17">
        <v>36211</v>
      </c>
      <c r="D17">
        <v>22265</v>
      </c>
      <c r="E17">
        <v>876</v>
      </c>
      <c r="F17">
        <v>663</v>
      </c>
      <c r="G17">
        <v>5</v>
      </c>
      <c r="H17">
        <v>5252</v>
      </c>
      <c r="I17">
        <f t="shared" si="0"/>
        <v>65272</v>
      </c>
    </row>
    <row r="18" spans="2:9">
      <c r="B18" s="1">
        <v>39498</v>
      </c>
      <c r="C18">
        <v>32752</v>
      </c>
      <c r="D18">
        <v>18042</v>
      </c>
      <c r="E18">
        <v>2909</v>
      </c>
      <c r="F18">
        <v>593</v>
      </c>
      <c r="G18">
        <v>5</v>
      </c>
      <c r="H18">
        <v>2670</v>
      </c>
      <c r="I18">
        <f t="shared" si="0"/>
        <v>56971</v>
      </c>
    </row>
    <row r="19" spans="2:9">
      <c r="B19" s="1">
        <v>39499</v>
      </c>
      <c r="C19">
        <v>33099</v>
      </c>
      <c r="D19">
        <v>18494</v>
      </c>
      <c r="E19">
        <v>784</v>
      </c>
      <c r="F19">
        <v>655</v>
      </c>
      <c r="G19">
        <v>0</v>
      </c>
      <c r="H19">
        <v>1564</v>
      </c>
      <c r="I19">
        <f t="shared" si="0"/>
        <v>54596</v>
      </c>
    </row>
    <row r="20" spans="2:9">
      <c r="B20" s="1">
        <v>39500</v>
      </c>
      <c r="C20">
        <v>27794</v>
      </c>
      <c r="D20">
        <v>15517</v>
      </c>
      <c r="E20">
        <v>826</v>
      </c>
      <c r="F20">
        <v>455</v>
      </c>
      <c r="G20">
        <v>3</v>
      </c>
      <c r="H20">
        <v>1564</v>
      </c>
      <c r="I20">
        <f t="shared" si="0"/>
        <v>46159</v>
      </c>
    </row>
    <row r="21" spans="2:9">
      <c r="B21" s="1">
        <v>39501</v>
      </c>
      <c r="C21">
        <v>8859</v>
      </c>
      <c r="D21">
        <v>13341</v>
      </c>
      <c r="E21">
        <v>383</v>
      </c>
      <c r="F21">
        <v>232</v>
      </c>
      <c r="G21">
        <v>7</v>
      </c>
      <c r="H21">
        <v>833</v>
      </c>
      <c r="I21">
        <f t="shared" si="0"/>
        <v>23655</v>
      </c>
    </row>
    <row r="22" spans="2:9">
      <c r="B22" s="1">
        <v>39502</v>
      </c>
      <c r="C22">
        <v>8916</v>
      </c>
      <c r="D22">
        <v>14363</v>
      </c>
      <c r="E22">
        <v>416</v>
      </c>
      <c r="F22">
        <v>128</v>
      </c>
      <c r="G22">
        <v>7</v>
      </c>
      <c r="H22">
        <v>1753</v>
      </c>
      <c r="I22">
        <f t="shared" si="0"/>
        <v>25583</v>
      </c>
    </row>
    <row r="23" spans="2:9">
      <c r="B23" s="1">
        <v>39503</v>
      </c>
      <c r="C23">
        <v>32388</v>
      </c>
      <c r="D23">
        <v>16206</v>
      </c>
      <c r="E23">
        <v>784</v>
      </c>
      <c r="F23">
        <v>369</v>
      </c>
      <c r="G23">
        <v>5</v>
      </c>
      <c r="H23">
        <v>1693</v>
      </c>
      <c r="I23">
        <f t="shared" si="0"/>
        <v>51445</v>
      </c>
    </row>
    <row r="24" spans="2:9">
      <c r="B24" s="1">
        <v>39504</v>
      </c>
      <c r="C24">
        <v>32031</v>
      </c>
      <c r="D24">
        <v>14831</v>
      </c>
      <c r="E24">
        <v>809</v>
      </c>
      <c r="F24">
        <v>446</v>
      </c>
      <c r="G24">
        <v>11</v>
      </c>
      <c r="H24">
        <v>1619</v>
      </c>
      <c r="I24">
        <f t="shared" si="0"/>
        <v>49747</v>
      </c>
    </row>
    <row r="25" spans="2:9">
      <c r="B25" s="1">
        <v>39505</v>
      </c>
      <c r="C25">
        <v>31451</v>
      </c>
      <c r="D25">
        <v>15739</v>
      </c>
      <c r="E25">
        <v>978</v>
      </c>
      <c r="F25">
        <v>462</v>
      </c>
      <c r="G25">
        <v>1</v>
      </c>
      <c r="H25">
        <v>3393</v>
      </c>
      <c r="I25">
        <f t="shared" si="0"/>
        <v>52024</v>
      </c>
    </row>
    <row r="26" spans="2:9">
      <c r="B26" s="1">
        <v>39506</v>
      </c>
      <c r="C26">
        <v>31033</v>
      </c>
      <c r="D26">
        <v>16479</v>
      </c>
      <c r="E26">
        <v>741</v>
      </c>
      <c r="F26">
        <v>492</v>
      </c>
      <c r="G26">
        <v>17</v>
      </c>
      <c r="H26">
        <v>1533</v>
      </c>
      <c r="I26">
        <f t="shared" si="0"/>
        <v>50295</v>
      </c>
    </row>
    <row r="27" spans="2:9">
      <c r="B27" s="1">
        <v>39507</v>
      </c>
      <c r="C27">
        <v>29445</v>
      </c>
      <c r="D27">
        <v>14943</v>
      </c>
      <c r="E27">
        <v>772</v>
      </c>
      <c r="F27">
        <v>550</v>
      </c>
      <c r="G27">
        <v>1</v>
      </c>
      <c r="H27">
        <v>1388</v>
      </c>
      <c r="I27">
        <f t="shared" si="0"/>
        <v>47099</v>
      </c>
    </row>
    <row r="28" spans="2:9">
      <c r="B28" s="1">
        <v>39508</v>
      </c>
      <c r="C28">
        <v>10454</v>
      </c>
      <c r="D28">
        <v>17001</v>
      </c>
      <c r="E28">
        <v>436</v>
      </c>
      <c r="F28">
        <v>211</v>
      </c>
      <c r="G28">
        <v>0</v>
      </c>
      <c r="H28">
        <v>5889</v>
      </c>
      <c r="I28">
        <f t="shared" si="0"/>
        <v>33991</v>
      </c>
    </row>
    <row r="29" spans="2:9">
      <c r="B29" s="1">
        <v>39509</v>
      </c>
      <c r="C29">
        <v>8989</v>
      </c>
      <c r="D29">
        <v>13893</v>
      </c>
      <c r="E29">
        <v>345</v>
      </c>
      <c r="F29">
        <v>163</v>
      </c>
      <c r="G29">
        <v>0</v>
      </c>
      <c r="H29">
        <v>1295</v>
      </c>
      <c r="I29">
        <f t="shared" si="0"/>
        <v>24685</v>
      </c>
    </row>
    <row r="30" spans="2:9">
      <c r="B30" s="1">
        <v>39510</v>
      </c>
      <c r="C30">
        <v>29800</v>
      </c>
      <c r="D30">
        <v>15369</v>
      </c>
      <c r="E30">
        <v>813</v>
      </c>
      <c r="F30">
        <v>522</v>
      </c>
      <c r="G30">
        <v>6</v>
      </c>
      <c r="H30">
        <v>1873</v>
      </c>
      <c r="I30">
        <f t="shared" si="0"/>
        <v>48383</v>
      </c>
    </row>
    <row r="31" spans="2:9">
      <c r="B31" s="1">
        <v>39511</v>
      </c>
      <c r="C31">
        <v>32278</v>
      </c>
      <c r="D31">
        <v>15137</v>
      </c>
      <c r="E31">
        <v>1045</v>
      </c>
      <c r="F31">
        <v>619</v>
      </c>
      <c r="G31">
        <v>4</v>
      </c>
      <c r="H31">
        <v>1790</v>
      </c>
      <c r="I31">
        <f t="shared" si="0"/>
        <v>50873</v>
      </c>
    </row>
    <row r="32" spans="2:9">
      <c r="B32" s="1">
        <v>39512</v>
      </c>
      <c r="C32">
        <v>32511</v>
      </c>
      <c r="D32">
        <v>15918</v>
      </c>
      <c r="E32">
        <v>1017</v>
      </c>
      <c r="F32">
        <v>546</v>
      </c>
      <c r="G32">
        <v>3</v>
      </c>
      <c r="H32">
        <v>1551</v>
      </c>
      <c r="I32">
        <f t="shared" si="0"/>
        <v>51546</v>
      </c>
    </row>
    <row r="33" spans="2:9">
      <c r="B33" s="1">
        <v>39513</v>
      </c>
      <c r="C33">
        <v>29640</v>
      </c>
      <c r="D33">
        <v>17410</v>
      </c>
      <c r="E33">
        <v>785</v>
      </c>
      <c r="F33">
        <v>511</v>
      </c>
      <c r="G33">
        <v>6</v>
      </c>
      <c r="H33">
        <v>1274</v>
      </c>
      <c r="I33">
        <f t="shared" si="0"/>
        <v>49626</v>
      </c>
    </row>
    <row r="34" spans="2:9">
      <c r="B34" s="1">
        <v>39514</v>
      </c>
      <c r="C34">
        <v>28705</v>
      </c>
      <c r="D34">
        <v>16243</v>
      </c>
      <c r="E34">
        <v>716</v>
      </c>
      <c r="F34">
        <v>470</v>
      </c>
      <c r="G34">
        <v>4</v>
      </c>
      <c r="H34">
        <v>1575</v>
      </c>
      <c r="I34">
        <f t="shared" si="0"/>
        <v>47713</v>
      </c>
    </row>
    <row r="35" spans="2:9">
      <c r="B35" s="1">
        <v>39515</v>
      </c>
      <c r="C35">
        <v>10529</v>
      </c>
      <c r="D35">
        <v>14448</v>
      </c>
      <c r="E35">
        <v>436</v>
      </c>
      <c r="F35">
        <v>213</v>
      </c>
      <c r="G35">
        <v>2</v>
      </c>
      <c r="H35">
        <v>2891</v>
      </c>
      <c r="I35">
        <f t="shared" si="0"/>
        <v>28519</v>
      </c>
    </row>
    <row r="36" spans="2:9">
      <c r="B36" s="1">
        <v>39516</v>
      </c>
      <c r="C36">
        <v>8905</v>
      </c>
      <c r="D36">
        <v>13434</v>
      </c>
      <c r="E36">
        <v>358</v>
      </c>
      <c r="F36">
        <v>152</v>
      </c>
      <c r="G36">
        <v>0</v>
      </c>
      <c r="H36">
        <v>587</v>
      </c>
      <c r="I36">
        <f t="shared" si="0"/>
        <v>23436</v>
      </c>
    </row>
    <row r="37" spans="2:9">
      <c r="B37" s="1">
        <v>39517</v>
      </c>
      <c r="C37">
        <v>27410</v>
      </c>
      <c r="D37">
        <v>16287</v>
      </c>
      <c r="E37">
        <v>732</v>
      </c>
      <c r="F37">
        <v>518</v>
      </c>
      <c r="G37">
        <v>4</v>
      </c>
      <c r="H37">
        <v>1237</v>
      </c>
      <c r="I37">
        <f t="shared" si="0"/>
        <v>46188</v>
      </c>
    </row>
    <row r="38" spans="2:9">
      <c r="B38" s="1">
        <v>39518</v>
      </c>
      <c r="C38">
        <v>25344</v>
      </c>
      <c r="D38">
        <v>18227</v>
      </c>
      <c r="E38">
        <v>2751</v>
      </c>
      <c r="F38">
        <v>501</v>
      </c>
      <c r="G38">
        <v>1</v>
      </c>
      <c r="H38">
        <v>2095</v>
      </c>
      <c r="I38">
        <f t="shared" si="0"/>
        <v>48919</v>
      </c>
    </row>
    <row r="39" spans="2:9">
      <c r="B39" s="1">
        <v>39519</v>
      </c>
      <c r="C39">
        <v>30906</v>
      </c>
      <c r="D39">
        <v>15750</v>
      </c>
      <c r="E39">
        <v>7109</v>
      </c>
      <c r="F39">
        <v>605</v>
      </c>
      <c r="G39">
        <v>1</v>
      </c>
      <c r="H39">
        <v>1735</v>
      </c>
      <c r="I39">
        <f t="shared" si="0"/>
        <v>56106</v>
      </c>
    </row>
    <row r="40" spans="2:9">
      <c r="B40" s="1">
        <v>39520</v>
      </c>
      <c r="C40">
        <v>28445</v>
      </c>
      <c r="D40">
        <v>16155</v>
      </c>
      <c r="E40">
        <v>5333</v>
      </c>
      <c r="F40">
        <v>481</v>
      </c>
      <c r="G40">
        <v>4</v>
      </c>
      <c r="H40">
        <v>1851</v>
      </c>
      <c r="I40">
        <f t="shared" si="0"/>
        <v>52269</v>
      </c>
    </row>
    <row r="41" spans="2:9">
      <c r="B41" s="1">
        <v>39521</v>
      </c>
      <c r="C41">
        <v>29256</v>
      </c>
      <c r="D41">
        <v>13294</v>
      </c>
      <c r="E41">
        <v>4970</v>
      </c>
      <c r="F41">
        <v>529</v>
      </c>
      <c r="G41">
        <v>5</v>
      </c>
      <c r="H41">
        <v>1221</v>
      </c>
      <c r="I41">
        <f t="shared" si="0"/>
        <v>49275</v>
      </c>
    </row>
    <row r="42" spans="2:9">
      <c r="B42" s="1">
        <v>39522</v>
      </c>
      <c r="C42">
        <v>9313</v>
      </c>
      <c r="D42">
        <v>11095</v>
      </c>
      <c r="E42">
        <v>2993</v>
      </c>
      <c r="F42">
        <v>243</v>
      </c>
      <c r="G42">
        <v>0</v>
      </c>
      <c r="H42">
        <v>795</v>
      </c>
      <c r="I42">
        <f t="shared" si="0"/>
        <v>24439</v>
      </c>
    </row>
    <row r="43" spans="2:9">
      <c r="B43" s="1">
        <v>39523</v>
      </c>
      <c r="C43">
        <v>9559</v>
      </c>
      <c r="D43">
        <v>10264</v>
      </c>
      <c r="E43">
        <v>2698</v>
      </c>
      <c r="F43">
        <v>237</v>
      </c>
      <c r="G43">
        <v>2</v>
      </c>
      <c r="H43">
        <v>881</v>
      </c>
      <c r="I43">
        <f t="shared" si="0"/>
        <v>23641</v>
      </c>
    </row>
    <row r="44" spans="2:9">
      <c r="B44" s="1">
        <v>39524</v>
      </c>
      <c r="C44">
        <v>31975</v>
      </c>
      <c r="D44">
        <v>11941</v>
      </c>
      <c r="E44">
        <v>6078</v>
      </c>
      <c r="F44">
        <v>592</v>
      </c>
      <c r="G44">
        <v>2</v>
      </c>
      <c r="H44">
        <v>1686</v>
      </c>
      <c r="I44">
        <f t="shared" si="0"/>
        <v>52274</v>
      </c>
    </row>
    <row r="45" spans="2:9">
      <c r="B45" s="1">
        <v>39525</v>
      </c>
      <c r="C45">
        <v>33897</v>
      </c>
      <c r="D45">
        <v>11981</v>
      </c>
      <c r="E45">
        <v>4594</v>
      </c>
      <c r="F45">
        <v>598</v>
      </c>
      <c r="G45">
        <v>2</v>
      </c>
      <c r="H45">
        <v>1469</v>
      </c>
      <c r="I45">
        <f t="shared" si="0"/>
        <v>52541</v>
      </c>
    </row>
    <row r="46" spans="2:9">
      <c r="B46" s="1">
        <v>39526</v>
      </c>
      <c r="C46">
        <v>31994</v>
      </c>
      <c r="D46">
        <v>11929</v>
      </c>
      <c r="E46">
        <v>6610</v>
      </c>
      <c r="F46">
        <v>730</v>
      </c>
      <c r="G46">
        <v>2</v>
      </c>
      <c r="H46">
        <v>1687</v>
      </c>
      <c r="I46">
        <f t="shared" si="0"/>
        <v>52952</v>
      </c>
    </row>
    <row r="47" spans="2:9">
      <c r="B47" s="1">
        <v>39527</v>
      </c>
      <c r="C47">
        <v>30666</v>
      </c>
      <c r="D47">
        <v>14362</v>
      </c>
      <c r="E47">
        <v>3419</v>
      </c>
      <c r="F47">
        <v>1939</v>
      </c>
      <c r="G47">
        <v>1</v>
      </c>
      <c r="H47">
        <v>1621</v>
      </c>
      <c r="I47">
        <f t="shared" si="0"/>
        <v>52008</v>
      </c>
    </row>
    <row r="48" spans="2:9">
      <c r="B48" s="1">
        <v>39528</v>
      </c>
      <c r="C48">
        <v>24851</v>
      </c>
      <c r="D48">
        <v>14428</v>
      </c>
      <c r="E48">
        <v>3307</v>
      </c>
      <c r="F48">
        <v>474</v>
      </c>
      <c r="G48">
        <v>3</v>
      </c>
      <c r="H48">
        <v>1078</v>
      </c>
      <c r="I48">
        <f t="shared" si="0"/>
        <v>44141</v>
      </c>
    </row>
    <row r="49" spans="2:9">
      <c r="B49" s="1">
        <v>39529</v>
      </c>
      <c r="C49">
        <v>9051</v>
      </c>
      <c r="D49">
        <v>13412</v>
      </c>
      <c r="E49">
        <v>2575</v>
      </c>
      <c r="F49">
        <v>257</v>
      </c>
      <c r="G49">
        <v>4</v>
      </c>
      <c r="H49">
        <v>734</v>
      </c>
      <c r="I49">
        <f t="shared" si="0"/>
        <v>26033</v>
      </c>
    </row>
    <row r="50" spans="2:9">
      <c r="B50" s="1">
        <v>39530</v>
      </c>
      <c r="C50">
        <v>8518</v>
      </c>
      <c r="D50">
        <v>12994</v>
      </c>
      <c r="E50">
        <v>2020</v>
      </c>
      <c r="F50">
        <v>206</v>
      </c>
      <c r="G50">
        <v>0</v>
      </c>
      <c r="H50">
        <v>634</v>
      </c>
      <c r="I50">
        <f t="shared" si="0"/>
        <v>24372</v>
      </c>
    </row>
    <row r="51" spans="2:9">
      <c r="B51" s="1">
        <v>39531</v>
      </c>
      <c r="C51">
        <v>31802</v>
      </c>
      <c r="D51">
        <v>14437</v>
      </c>
      <c r="E51">
        <v>2975</v>
      </c>
      <c r="F51">
        <v>1809</v>
      </c>
      <c r="G51">
        <v>5</v>
      </c>
      <c r="H51">
        <v>1369</v>
      </c>
      <c r="I51">
        <f t="shared" si="0"/>
        <v>52397</v>
      </c>
    </row>
    <row r="52" spans="2:9">
      <c r="B52" s="1">
        <v>39532</v>
      </c>
      <c r="C52">
        <v>31209</v>
      </c>
      <c r="D52">
        <v>14745</v>
      </c>
      <c r="E52">
        <v>3173</v>
      </c>
      <c r="F52">
        <v>968</v>
      </c>
      <c r="G52">
        <v>3</v>
      </c>
      <c r="H52">
        <v>1372</v>
      </c>
      <c r="I52">
        <f t="shared" si="0"/>
        <v>51470</v>
      </c>
    </row>
    <row r="53" spans="2:9">
      <c r="B53" s="1">
        <v>39533</v>
      </c>
      <c r="C53">
        <v>32187</v>
      </c>
      <c r="D53">
        <v>14825</v>
      </c>
      <c r="E53">
        <v>3154</v>
      </c>
      <c r="F53">
        <v>768</v>
      </c>
      <c r="G53">
        <v>5</v>
      </c>
      <c r="H53">
        <v>2929</v>
      </c>
      <c r="I53">
        <f t="shared" si="0"/>
        <v>53868</v>
      </c>
    </row>
    <row r="54" spans="2:9">
      <c r="B54" s="1">
        <v>39534</v>
      </c>
      <c r="C54">
        <v>32809</v>
      </c>
      <c r="D54">
        <v>16213</v>
      </c>
      <c r="E54">
        <v>3071</v>
      </c>
      <c r="F54">
        <v>1606</v>
      </c>
      <c r="G54">
        <v>14</v>
      </c>
      <c r="H54">
        <v>1850</v>
      </c>
      <c r="I54">
        <f t="shared" si="0"/>
        <v>55563</v>
      </c>
    </row>
    <row r="55" spans="2:9">
      <c r="B55" s="1">
        <v>39535</v>
      </c>
      <c r="C55">
        <v>28908</v>
      </c>
      <c r="D55">
        <v>16861</v>
      </c>
      <c r="E55">
        <v>2923</v>
      </c>
      <c r="F55">
        <v>814</v>
      </c>
      <c r="G55">
        <v>2</v>
      </c>
      <c r="H55">
        <v>9709</v>
      </c>
      <c r="I55">
        <f t="shared" si="0"/>
        <v>59217</v>
      </c>
    </row>
    <row r="56" spans="2:9">
      <c r="B56" s="1">
        <v>39536</v>
      </c>
      <c r="C56">
        <v>9413</v>
      </c>
      <c r="D56">
        <v>15279</v>
      </c>
      <c r="E56">
        <v>1875</v>
      </c>
      <c r="F56">
        <v>267</v>
      </c>
      <c r="G56">
        <v>1</v>
      </c>
      <c r="H56">
        <v>895</v>
      </c>
      <c r="I56">
        <f t="shared" si="0"/>
        <v>27730</v>
      </c>
    </row>
    <row r="57" spans="2:9">
      <c r="B57" s="1">
        <v>39537</v>
      </c>
      <c r="C57">
        <v>9448</v>
      </c>
      <c r="D57">
        <v>13340</v>
      </c>
      <c r="E57">
        <v>1790</v>
      </c>
      <c r="F57">
        <v>363</v>
      </c>
      <c r="G57">
        <v>0</v>
      </c>
      <c r="H57">
        <v>753</v>
      </c>
      <c r="I57">
        <f t="shared" si="0"/>
        <v>25694</v>
      </c>
    </row>
    <row r="58" spans="2:9">
      <c r="B58" s="1">
        <v>39538</v>
      </c>
      <c r="C58">
        <v>33162</v>
      </c>
      <c r="D58">
        <v>14985</v>
      </c>
      <c r="E58">
        <v>2689</v>
      </c>
      <c r="F58">
        <v>1837</v>
      </c>
      <c r="G58">
        <v>3</v>
      </c>
      <c r="H58">
        <v>1525</v>
      </c>
      <c r="I58">
        <f t="shared" si="0"/>
        <v>54201</v>
      </c>
    </row>
    <row r="59" spans="2:9">
      <c r="B59" s="1">
        <v>39539</v>
      </c>
      <c r="C59">
        <v>34783</v>
      </c>
      <c r="D59">
        <v>15582</v>
      </c>
      <c r="E59">
        <v>3014</v>
      </c>
      <c r="F59">
        <v>693</v>
      </c>
      <c r="G59">
        <v>4</v>
      </c>
      <c r="H59">
        <v>1395</v>
      </c>
      <c r="I59">
        <f t="shared" si="0"/>
        <v>55471</v>
      </c>
    </row>
    <row r="60" spans="2:9">
      <c r="B60" s="1">
        <v>39540</v>
      </c>
      <c r="C60">
        <v>31244</v>
      </c>
      <c r="D60">
        <v>15136</v>
      </c>
      <c r="E60">
        <v>3195</v>
      </c>
      <c r="F60">
        <v>1697</v>
      </c>
      <c r="G60">
        <v>16</v>
      </c>
      <c r="H60">
        <v>1697</v>
      </c>
      <c r="I60">
        <f t="shared" si="0"/>
        <v>52985</v>
      </c>
    </row>
    <row r="61" spans="2:9">
      <c r="B61" s="1">
        <v>39541</v>
      </c>
      <c r="C61">
        <v>33237</v>
      </c>
      <c r="D61">
        <v>17749</v>
      </c>
      <c r="E61">
        <v>3126</v>
      </c>
      <c r="F61">
        <v>1083</v>
      </c>
      <c r="G61">
        <v>16</v>
      </c>
      <c r="H61">
        <v>1480</v>
      </c>
      <c r="I61">
        <f t="shared" si="0"/>
        <v>56691</v>
      </c>
    </row>
    <row r="62" spans="2:9">
      <c r="B62" s="1">
        <v>39542</v>
      </c>
      <c r="C62">
        <v>26376</v>
      </c>
      <c r="D62">
        <v>15576</v>
      </c>
      <c r="E62">
        <v>2687</v>
      </c>
      <c r="F62">
        <v>432</v>
      </c>
      <c r="G62">
        <v>2</v>
      </c>
      <c r="H62">
        <v>1105</v>
      </c>
      <c r="I62">
        <f t="shared" si="0"/>
        <v>46178</v>
      </c>
    </row>
    <row r="63" spans="2:9">
      <c r="B63" s="1">
        <v>39543</v>
      </c>
      <c r="C63">
        <v>8956</v>
      </c>
      <c r="D63">
        <v>12777</v>
      </c>
      <c r="E63">
        <v>1473</v>
      </c>
      <c r="F63">
        <v>195</v>
      </c>
      <c r="G63">
        <v>1</v>
      </c>
      <c r="H63">
        <v>693</v>
      </c>
      <c r="I63">
        <f t="shared" si="0"/>
        <v>24095</v>
      </c>
    </row>
    <row r="64" spans="2:9">
      <c r="B64" s="1">
        <v>39544</v>
      </c>
      <c r="C64">
        <v>9056</v>
      </c>
      <c r="D64">
        <v>12081</v>
      </c>
      <c r="E64">
        <v>1585</v>
      </c>
      <c r="F64">
        <v>404</v>
      </c>
      <c r="G64">
        <v>4</v>
      </c>
      <c r="H64">
        <v>498</v>
      </c>
      <c r="I64">
        <f t="shared" si="0"/>
        <v>23628</v>
      </c>
    </row>
    <row r="65" spans="1:11">
      <c r="B65" s="1">
        <v>39545</v>
      </c>
      <c r="C65">
        <v>32169</v>
      </c>
      <c r="D65">
        <v>18421</v>
      </c>
      <c r="E65">
        <v>2958</v>
      </c>
      <c r="F65">
        <v>527</v>
      </c>
      <c r="G65">
        <v>5</v>
      </c>
      <c r="H65">
        <v>13172</v>
      </c>
      <c r="I65">
        <f t="shared" si="0"/>
        <v>67252</v>
      </c>
    </row>
    <row r="66" spans="1:11">
      <c r="B66" t="s">
        <v>14</v>
      </c>
      <c r="C66">
        <f>SUM(C9:C65)</f>
        <v>1405529</v>
      </c>
      <c r="D66">
        <f>SUM(D9:D65)</f>
        <v>893478</v>
      </c>
      <c r="E66">
        <f>SUM(E9:E65)</f>
        <v>124923</v>
      </c>
      <c r="F66">
        <f>SUM(F9:F65)</f>
        <v>33508</v>
      </c>
      <c r="G66">
        <f>SUM(G9:G65)</f>
        <v>254</v>
      </c>
      <c r="H66">
        <f>SUM(H9:H65)</f>
        <v>133432</v>
      </c>
      <c r="I66">
        <f>SUM(I9:I65)</f>
        <v>2591124</v>
      </c>
    </row>
    <row r="68" spans="1:11">
      <c r="C68" t="s">
        <v>0</v>
      </c>
      <c r="D68" t="s">
        <v>1</v>
      </c>
      <c r="E68" t="s">
        <v>2</v>
      </c>
      <c r="F68" t="s">
        <v>3</v>
      </c>
      <c r="G68" t="s">
        <v>5</v>
      </c>
      <c r="H68" t="s">
        <v>4</v>
      </c>
      <c r="I68" t="s">
        <v>6</v>
      </c>
    </row>
    <row r="69" spans="1:11">
      <c r="A69" t="s">
        <v>23</v>
      </c>
      <c r="C69" s="2">
        <f t="shared" ref="C69:H69" si="1">C66/$I$66</f>
        <v>0.54243988323214176</v>
      </c>
      <c r="D69" s="2">
        <f t="shared" si="1"/>
        <v>0.34482255577116339</v>
      </c>
      <c r="E69" s="2">
        <f t="shared" si="1"/>
        <v>4.8211895686968279E-2</v>
      </c>
      <c r="F69" s="5">
        <f t="shared" si="1"/>
        <v>1.2931839618636545E-2</v>
      </c>
      <c r="G69" s="6">
        <f t="shared" si="1"/>
        <v>9.8026956641210529E-5</v>
      </c>
      <c r="H69" s="2">
        <f t="shared" si="1"/>
        <v>5.149579873444883E-2</v>
      </c>
      <c r="I69">
        <f>$I$66</f>
        <v>2591124</v>
      </c>
      <c r="K69" s="8"/>
    </row>
    <row r="70" spans="1:11">
      <c r="A70" t="s">
        <v>7</v>
      </c>
      <c r="C70" s="2">
        <f>(667797+415755+620715+410825+407583)/I70</f>
        <v>0.39633262608512587</v>
      </c>
      <c r="D70" s="2">
        <f>(371836+586272+622600+584569+384875)/I70</f>
        <v>0.40064948480332818</v>
      </c>
      <c r="E70" s="2">
        <f>(164303+187483+222318+237307+279183)/I70</f>
        <v>0.17134112955996383</v>
      </c>
      <c r="F70" s="5">
        <f>(28+807+766+630+478)/I70</f>
        <v>4.2560578911853724E-4</v>
      </c>
      <c r="G70" s="6">
        <f>(187+109+122+184+271)/I70</f>
        <v>1.3715535396843228E-4</v>
      </c>
      <c r="H70" s="2">
        <f>(30409+35104+31577+32548+37653)/I70</f>
        <v>2.6282767835891185E-2</v>
      </c>
      <c r="I70">
        <f>1239261+1224938+1498644+1273443+1128759</f>
        <v>6365045</v>
      </c>
    </row>
    <row r="71" spans="1:11">
      <c r="D71" s="8"/>
    </row>
    <row r="72" spans="1:11">
      <c r="A72" t="s">
        <v>11</v>
      </c>
      <c r="C72" t="s">
        <v>0</v>
      </c>
      <c r="D72" t="s">
        <v>1</v>
      </c>
      <c r="E72" t="s">
        <v>2</v>
      </c>
      <c r="F72" t="s">
        <v>3</v>
      </c>
      <c r="G72" t="s">
        <v>5</v>
      </c>
    </row>
    <row r="73" spans="1:11">
      <c r="A73" t="s">
        <v>23</v>
      </c>
      <c r="C73" s="4">
        <f>C69*$I$69/(COUNT(B9:B66)-1)/$C$5</f>
        <v>5.196424874297545</v>
      </c>
      <c r="D73" s="4">
        <f>D69*$I$69/(COUNT(B9:B66)-1)/$C$5</f>
        <v>3.3033052351375334</v>
      </c>
      <c r="E73" s="4">
        <f>E69*$I$69/(COUNT(B9:B66)-1)/$C$5</f>
        <v>0.46185669920141975</v>
      </c>
      <c r="F73" s="4">
        <f>F69*$I$69/(COUNT(B9:B66)-1)/$C$5</f>
        <v>0.12388346643005028</v>
      </c>
      <c r="G73" s="3">
        <f>G69*$I$69/(COUNT(B9:B66)-1)/$C$5</f>
        <v>9.3907128068618749E-4</v>
      </c>
    </row>
    <row r="74" spans="1:11">
      <c r="A74" t="s">
        <v>7</v>
      </c>
      <c r="C74" s="4">
        <f>C70*$I$70/(31+30+31+31+29)/$C$6</f>
        <v>9.5054673840959794</v>
      </c>
      <c r="D74" s="4">
        <f>D70*$I$70/(31+30+31+31+29)/$C$6</f>
        <v>9.6090010248990172</v>
      </c>
      <c r="E74" s="4">
        <f>E70*$I$70/(31+30+31+31+29)/$C$6</f>
        <v>4.109370289986134</v>
      </c>
      <c r="F74" s="4">
        <f>F70*$I$70/(31+30+31+31+29)/$C$6</f>
        <v>1.0207542051003797E-2</v>
      </c>
      <c r="G74" s="3">
        <f>G70*$I$70/(31+30+31+31+29)/$C$6</f>
        <v>3.2894736842105261E-3</v>
      </c>
    </row>
    <row r="76" spans="1:11">
      <c r="A76" t="s">
        <v>28</v>
      </c>
    </row>
    <row r="77" spans="1:11">
      <c r="C77" t="s">
        <v>0</v>
      </c>
      <c r="D77" t="s">
        <v>1</v>
      </c>
      <c r="E77" t="s">
        <v>2</v>
      </c>
      <c r="F77" t="s">
        <v>3</v>
      </c>
      <c r="G77" t="s">
        <v>5</v>
      </c>
    </row>
    <row r="78" spans="1:11">
      <c r="A78" t="s">
        <v>12</v>
      </c>
      <c r="C78" s="4">
        <f>($C$66+$F$66)/(COUNT(B9:B66)-1)/$C$5</f>
        <v>5.3203083407275953</v>
      </c>
      <c r="D78" s="4">
        <f>D73*(1-$I$81)</f>
        <v>2.8408425022182788</v>
      </c>
      <c r="E78" s="4">
        <f>E73*(1+$I$81)</f>
        <v>0.5265166370896186</v>
      </c>
      <c r="F78" s="4">
        <v>0</v>
      </c>
      <c r="G78" s="3">
        <f>G69*$I$69/30/$C$5</f>
        <v>1.7529330572808833E-3</v>
      </c>
    </row>
    <row r="80" spans="1:11">
      <c r="A80" t="s">
        <v>15</v>
      </c>
      <c r="B80" s="11" t="s">
        <v>19</v>
      </c>
      <c r="C80" t="s">
        <v>20</v>
      </c>
      <c r="H80" t="s">
        <v>26</v>
      </c>
    </row>
    <row r="81" spans="1:9">
      <c r="A81" s="7" t="s">
        <v>16</v>
      </c>
      <c r="B81">
        <v>2.1</v>
      </c>
      <c r="C81">
        <v>10</v>
      </c>
      <c r="I81" s="9">
        <v>0.14000000000000001</v>
      </c>
    </row>
    <row r="82" spans="1:9">
      <c r="A82" s="7" t="s">
        <v>17</v>
      </c>
      <c r="B82">
        <v>2.5</v>
      </c>
      <c r="C82">
        <v>3.5</v>
      </c>
      <c r="I82" s="7" t="s">
        <v>27</v>
      </c>
    </row>
    <row r="83" spans="1:9">
      <c r="A83" s="7" t="s">
        <v>18</v>
      </c>
      <c r="B83">
        <v>3.5</v>
      </c>
      <c r="C83">
        <v>9</v>
      </c>
    </row>
  </sheetData>
  <pageMargins left="0.7" right="0.7" top="0.75" bottom="0.75" header="0.3" footer="0.3"/>
  <pageSetup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Finance and Accounting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Gasper</dc:creator>
  <cp:lastModifiedBy>Joe Gasper</cp:lastModifiedBy>
  <cp:lastPrinted>2008-03-18T18:39:21Z</cp:lastPrinted>
  <dcterms:created xsi:type="dcterms:W3CDTF">2008-03-12T19:04:01Z</dcterms:created>
  <dcterms:modified xsi:type="dcterms:W3CDTF">2008-04-09T15:55:49Z</dcterms:modified>
</cp:coreProperties>
</file>