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1"/>
  </bookViews>
  <sheets>
    <sheet name="Totals" sheetId="1" r:id="rId1"/>
    <sheet name="Admin" sheetId="2" r:id="rId2"/>
    <sheet name="Servers" sheetId="3" r:id="rId3"/>
    <sheet name="Helpdesk" sheetId="4" r:id="rId4"/>
    <sheet name="WAN" sheetId="5" r:id="rId5"/>
  </sheets>
  <definedNames/>
  <calcPr fullCalcOnLoad="1"/>
</workbook>
</file>

<file path=xl/sharedStrings.xml><?xml version="1.0" encoding="utf-8"?>
<sst xmlns="http://schemas.openxmlformats.org/spreadsheetml/2006/main" count="241" uniqueCount="151">
  <si>
    <t>P</t>
  </si>
  <si>
    <t>T</t>
  </si>
  <si>
    <t>C</t>
  </si>
  <si>
    <t>Description</t>
  </si>
  <si>
    <t>Cost</t>
  </si>
  <si>
    <t>QTY</t>
  </si>
  <si>
    <t xml:space="preserve"> Ext Total</t>
  </si>
  <si>
    <t>Vendor</t>
  </si>
  <si>
    <t>Part #</t>
  </si>
  <si>
    <t>Comments</t>
  </si>
  <si>
    <t>R</t>
  </si>
  <si>
    <t>Current Leases</t>
  </si>
  <si>
    <t>E</t>
  </si>
  <si>
    <t>HP JetDirect 170X for CEOs</t>
  </si>
  <si>
    <t>50KVA UPS for Computer Room</t>
  </si>
  <si>
    <t>Liebert - Conditioned Air and Power</t>
  </si>
  <si>
    <t>Pat Norris - 904-642-3369 Proposal #: Q00738688</t>
  </si>
  <si>
    <t>50KVA NG/LP Generator</t>
  </si>
  <si>
    <t>Hardware/Installation</t>
  </si>
  <si>
    <t>Dell PowerVault 132T</t>
  </si>
  <si>
    <t>Reduce backup window and allow for 24/hr restore SLA</t>
  </si>
  <si>
    <t>Veritas maintance</t>
  </si>
  <si>
    <t>14 Additional Remote Sites</t>
  </si>
  <si>
    <t>Blackberry T-Support</t>
  </si>
  <si>
    <t>Deep Matrix</t>
  </si>
  <si>
    <t>Web servers with backup lease</t>
  </si>
  <si>
    <t>HDDs for MPS servers</t>
  </si>
  <si>
    <t>7.8TB File Server with backup lease</t>
  </si>
  <si>
    <t>ITSA Professional Development</t>
  </si>
  <si>
    <t>Network Layer 2 - Hardware</t>
  </si>
  <si>
    <t xml:space="preserve"> ~2000 copper ports a year</t>
  </si>
  <si>
    <t>Network Layer 1 - Infrastructure</t>
  </si>
  <si>
    <t>~ 5 major fiber jobs</t>
  </si>
  <si>
    <t>Network - FTE</t>
  </si>
  <si>
    <t>Print Server Lease</t>
  </si>
  <si>
    <t>Microsoft Technical Account Manager</t>
  </si>
  <si>
    <t>DNS Servers Lease</t>
  </si>
  <si>
    <t>DHCP Server Lease</t>
  </si>
  <si>
    <t>MSDN Unvrsl All Languages Lic/SA</t>
  </si>
  <si>
    <t>Dell - Angel Adems</t>
  </si>
  <si>
    <t>534-02121</t>
  </si>
  <si>
    <t>1 Year(s) Lic. &amp; SW Assurance</t>
  </si>
  <si>
    <t>IT Pro Magazine</t>
  </si>
  <si>
    <t>Metamessage</t>
  </si>
  <si>
    <t>IPSxxx Replacment Servers</t>
  </si>
  <si>
    <t>Patchlink Maintainence</t>
  </si>
  <si>
    <t>Sharepoint Portal Server - Hard/Software</t>
  </si>
  <si>
    <t>Sharepoint Portal Server - FTE</t>
  </si>
  <si>
    <t>Sharepoint Portal Server - Training</t>
  </si>
  <si>
    <t>Live Communications Server - hardware</t>
  </si>
  <si>
    <t>Live Communications Server - software</t>
  </si>
  <si>
    <t>Live Communications Server - FTE</t>
  </si>
  <si>
    <t>Live Communications Server - Training</t>
  </si>
  <si>
    <t>Total</t>
  </si>
  <si>
    <t>Training and travel</t>
  </si>
  <si>
    <t>Laptop computers</t>
  </si>
  <si>
    <t>Polycom 7800</t>
  </si>
  <si>
    <t>Servers</t>
  </si>
  <si>
    <t>Helpdesk</t>
  </si>
  <si>
    <t>WAN</t>
  </si>
  <si>
    <t>DESCRIPTION</t>
  </si>
  <si>
    <t>COST</t>
  </si>
  <si>
    <t>MONTHLY COST</t>
  </si>
  <si>
    <t>TOTAL</t>
  </si>
  <si>
    <t>DSL router &amp; UPS</t>
  </si>
  <si>
    <t>New PC with Flat screen</t>
  </si>
  <si>
    <t>Netflow Server &amp; Software</t>
  </si>
  <si>
    <t>Professional development/trainning</t>
  </si>
  <si>
    <t>VPN concentrator 3020</t>
  </si>
  <si>
    <t>Ordway - Alltel T1 install</t>
  </si>
  <si>
    <t>Hastings - Alltel T1 install</t>
  </si>
  <si>
    <t>Beef Unit</t>
  </si>
  <si>
    <t>*</t>
  </si>
  <si>
    <t>Travel to sites</t>
  </si>
  <si>
    <t xml:space="preserve">* Sprint is having a hard time to confirm the availability of DSL at that location. I'll let you know once they find out. </t>
  </si>
  <si>
    <t>E - Enhancement</t>
  </si>
  <si>
    <t>R - Replacement</t>
  </si>
  <si>
    <t>C - Continuation</t>
  </si>
  <si>
    <t>19" LCD monitor</t>
  </si>
  <si>
    <t>telephone headset</t>
  </si>
  <si>
    <t>video security system</t>
  </si>
  <si>
    <t>Polycom 6000</t>
  </si>
  <si>
    <t>chairs</t>
  </si>
  <si>
    <t>Misc equipment/supplies</t>
  </si>
  <si>
    <t>vehicle</t>
  </si>
  <si>
    <t>Bldg 87</t>
  </si>
  <si>
    <t>LSP</t>
  </si>
  <si>
    <t>Polycom 7400</t>
  </si>
  <si>
    <t>Bldg 162, training</t>
  </si>
  <si>
    <t>Video support</t>
  </si>
  <si>
    <t>Video</t>
  </si>
  <si>
    <t>Admin</t>
  </si>
  <si>
    <t>IT Re-occurring Charges FY 2005-06</t>
  </si>
  <si>
    <t>Estimates</t>
  </si>
  <si>
    <t>Item</t>
  </si>
  <si>
    <t>Annual Cost</t>
  </si>
  <si>
    <t>Dell</t>
  </si>
  <si>
    <t>Lease</t>
  </si>
  <si>
    <t>Telecommunications</t>
  </si>
  <si>
    <t>data services</t>
  </si>
  <si>
    <t>Various Carriers</t>
  </si>
  <si>
    <t>Cellphones/blackberry</t>
  </si>
  <si>
    <t>cell services</t>
  </si>
  <si>
    <t>Motorpool</t>
  </si>
  <si>
    <t>services</t>
  </si>
  <si>
    <t>Software Renewals</t>
  </si>
  <si>
    <t>All licenses renewals</t>
  </si>
  <si>
    <t>HW Maint Renewals</t>
  </si>
  <si>
    <t>hardware renewals</t>
  </si>
  <si>
    <t>Travel</t>
  </si>
  <si>
    <t xml:space="preserve">Conferences, meetings, on-site work </t>
  </si>
  <si>
    <t>Computer Supplies</t>
  </si>
  <si>
    <t>computer related items</t>
  </si>
  <si>
    <t>Office Supplies</t>
  </si>
  <si>
    <t>supplies, subscriptions, books</t>
  </si>
  <si>
    <t>Computers</t>
  </si>
  <si>
    <t>Video Equipment</t>
  </si>
  <si>
    <t>Misc Supplies</t>
  </si>
  <si>
    <t>supplies, parts, repairs, etc</t>
  </si>
  <si>
    <t>FedX shipping</t>
  </si>
  <si>
    <t>shipping services</t>
  </si>
  <si>
    <t>Base allocation requested</t>
  </si>
  <si>
    <t>Replacement requested</t>
  </si>
  <si>
    <t>Recurring</t>
  </si>
  <si>
    <t>Professional Development</t>
  </si>
  <si>
    <t>Classes and training</t>
  </si>
  <si>
    <t>Dell lease</t>
  </si>
  <si>
    <t>Web servers</t>
  </si>
  <si>
    <t>14 additional remote DC</t>
  </si>
  <si>
    <t>DNS server</t>
  </si>
  <si>
    <t>DHCP server</t>
  </si>
  <si>
    <t>Ordway</t>
  </si>
  <si>
    <t>T1 circuit for lab</t>
  </si>
  <si>
    <t>OPS staff</t>
  </si>
  <si>
    <t>programming documentation support</t>
  </si>
  <si>
    <t>one time purchase</t>
  </si>
  <si>
    <t>training laptops</t>
  </si>
  <si>
    <t>helpdesk</t>
  </si>
  <si>
    <t>bldg 87</t>
  </si>
  <si>
    <t>Polycom 7400 (2)</t>
  </si>
  <si>
    <t>bldg 162, training spare</t>
  </si>
  <si>
    <t>Hard drives</t>
  </si>
  <si>
    <t>AD multipurpose servers</t>
  </si>
  <si>
    <t>Primary File server</t>
  </si>
  <si>
    <t>7.8TB storage</t>
  </si>
  <si>
    <t>LCD monitors</t>
  </si>
  <si>
    <t>helpdesk, LSP shared</t>
  </si>
  <si>
    <t>subtotal</t>
  </si>
  <si>
    <t>Recurring request total</t>
  </si>
  <si>
    <t>Grand total requested</t>
  </si>
  <si>
    <t>INFORMATION TECHNOLOGY 2005-06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</si>
</sst>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4" fontId="1" fillId="33" borderId="11" xfId="44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 wrapText="1"/>
    </xf>
    <xf numFmtId="44" fontId="0" fillId="34" borderId="15" xfId="44" applyFont="1" applyFill="1" applyBorder="1" applyAlignment="1">
      <alignment horizontal="right" wrapText="1"/>
    </xf>
    <xf numFmtId="0" fontId="0" fillId="34" borderId="15" xfId="0" applyFont="1" applyFill="1" applyBorder="1" applyAlignment="1">
      <alignment horizontal="right"/>
    </xf>
    <xf numFmtId="44" fontId="0" fillId="34" borderId="15" xfId="44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 wrapText="1"/>
    </xf>
    <xf numFmtId="44" fontId="0" fillId="34" borderId="19" xfId="44" applyFont="1" applyFill="1" applyBorder="1" applyAlignment="1">
      <alignment horizontal="right" wrapText="1"/>
    </xf>
    <xf numFmtId="0" fontId="0" fillId="34" borderId="19" xfId="0" applyFont="1" applyFill="1" applyBorder="1" applyAlignment="1">
      <alignment horizontal="right"/>
    </xf>
    <xf numFmtId="44" fontId="0" fillId="34" borderId="19" xfId="44" applyFont="1" applyFill="1" applyBorder="1" applyAlignment="1">
      <alignment horizontal="right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 wrapText="1"/>
    </xf>
    <xf numFmtId="44" fontId="0" fillId="34" borderId="23" xfId="44" applyFont="1" applyFill="1" applyBorder="1" applyAlignment="1">
      <alignment horizontal="right" wrapText="1"/>
    </xf>
    <xf numFmtId="0" fontId="0" fillId="34" borderId="23" xfId="0" applyFont="1" applyFill="1" applyBorder="1" applyAlignment="1">
      <alignment horizontal="right"/>
    </xf>
    <xf numFmtId="44" fontId="0" fillId="34" borderId="23" xfId="44" applyFont="1" applyFill="1" applyBorder="1" applyAlignment="1">
      <alignment horizontal="right"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 wrapText="1"/>
    </xf>
    <xf numFmtId="44" fontId="0" fillId="34" borderId="27" xfId="44" applyFont="1" applyFill="1" applyBorder="1" applyAlignment="1">
      <alignment horizontal="right" wrapText="1"/>
    </xf>
    <xf numFmtId="0" fontId="0" fillId="34" borderId="27" xfId="0" applyFont="1" applyFill="1" applyBorder="1" applyAlignment="1">
      <alignment horizontal="right"/>
    </xf>
    <xf numFmtId="44" fontId="0" fillId="34" borderId="27" xfId="44" applyFont="1" applyFill="1" applyBorder="1" applyAlignment="1">
      <alignment horizontal="right"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2" fillId="35" borderId="13" xfId="0" applyFont="1" applyFill="1" applyBorder="1" applyAlignment="1" applyProtection="1">
      <alignment/>
      <protection locked="0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 wrapText="1"/>
    </xf>
    <xf numFmtId="44" fontId="2" fillId="35" borderId="15" xfId="44" applyFont="1" applyFill="1" applyBorder="1" applyAlignment="1">
      <alignment horizontal="right" wrapText="1"/>
    </xf>
    <xf numFmtId="0" fontId="2" fillId="35" borderId="15" xfId="0" applyFont="1" applyFill="1" applyBorder="1" applyAlignment="1">
      <alignment horizontal="right"/>
    </xf>
    <xf numFmtId="44" fontId="2" fillId="35" borderId="16" xfId="44" applyFont="1" applyFill="1" applyBorder="1" applyAlignment="1">
      <alignment horizontal="right"/>
    </xf>
    <xf numFmtId="0" fontId="0" fillId="34" borderId="21" xfId="0" applyFont="1" applyFill="1" applyBorder="1" applyAlignment="1">
      <alignment/>
    </xf>
    <xf numFmtId="0" fontId="2" fillId="35" borderId="29" xfId="0" applyFont="1" applyFill="1" applyBorder="1" applyAlignment="1" applyProtection="1">
      <alignment/>
      <protection locked="0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 horizontal="left"/>
    </xf>
    <xf numFmtId="0" fontId="2" fillId="35" borderId="31" xfId="0" applyFont="1" applyFill="1" applyBorder="1" applyAlignment="1">
      <alignment horizontal="left" wrapText="1"/>
    </xf>
    <xf numFmtId="44" fontId="2" fillId="35" borderId="31" xfId="44" applyFont="1" applyFill="1" applyBorder="1" applyAlignment="1">
      <alignment horizontal="right" wrapText="1"/>
    </xf>
    <xf numFmtId="0" fontId="2" fillId="35" borderId="31" xfId="0" applyFont="1" applyFill="1" applyBorder="1" applyAlignment="1">
      <alignment horizontal="right"/>
    </xf>
    <xf numFmtId="44" fontId="2" fillId="35" borderId="32" xfId="44" applyFont="1" applyFill="1" applyBorder="1" applyAlignment="1">
      <alignment horizontal="right"/>
    </xf>
    <xf numFmtId="0" fontId="2" fillId="35" borderId="33" xfId="0" applyFont="1" applyFill="1" applyBorder="1" applyAlignment="1" applyProtection="1">
      <alignment/>
      <protection locked="0"/>
    </xf>
    <xf numFmtId="0" fontId="2" fillId="35" borderId="34" xfId="0" applyFont="1" applyFill="1" applyBorder="1" applyAlignment="1">
      <alignment/>
    </xf>
    <xf numFmtId="0" fontId="2" fillId="35" borderId="35" xfId="0" applyFont="1" applyFill="1" applyBorder="1" applyAlignment="1">
      <alignment horizontal="left"/>
    </xf>
    <xf numFmtId="0" fontId="2" fillId="35" borderId="35" xfId="0" applyFont="1" applyFill="1" applyBorder="1" applyAlignment="1">
      <alignment horizontal="left" wrapText="1"/>
    </xf>
    <xf numFmtId="44" fontId="2" fillId="35" borderId="35" xfId="44" applyFont="1" applyFill="1" applyBorder="1" applyAlignment="1">
      <alignment horizontal="right" wrapText="1"/>
    </xf>
    <xf numFmtId="0" fontId="2" fillId="35" borderId="35" xfId="0" applyFont="1" applyFill="1" applyBorder="1" applyAlignment="1">
      <alignment horizontal="right"/>
    </xf>
    <xf numFmtId="44" fontId="2" fillId="35" borderId="36" xfId="44" applyFont="1" applyFill="1" applyBorder="1" applyAlignment="1">
      <alignment horizontal="right"/>
    </xf>
    <xf numFmtId="44" fontId="2" fillId="34" borderId="22" xfId="0" applyNumberFormat="1" applyFont="1" applyFill="1" applyBorder="1" applyAlignment="1">
      <alignment/>
    </xf>
    <xf numFmtId="0" fontId="0" fillId="34" borderId="24" xfId="0" applyFont="1" applyFill="1" applyBorder="1" applyAlignment="1">
      <alignment horizontal="left"/>
    </xf>
    <xf numFmtId="0" fontId="3" fillId="34" borderId="24" xfId="52" applyFont="1" applyFill="1" applyBorder="1" applyAlignment="1" applyProtection="1">
      <alignment/>
      <protection/>
    </xf>
    <xf numFmtId="0" fontId="3" fillId="34" borderId="28" xfId="52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 locked="0"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 wrapText="1"/>
    </xf>
    <xf numFmtId="44" fontId="2" fillId="35" borderId="23" xfId="44" applyFont="1" applyFill="1" applyBorder="1" applyAlignment="1">
      <alignment horizontal="right"/>
    </xf>
    <xf numFmtId="0" fontId="2" fillId="35" borderId="23" xfId="0" applyFont="1" applyFill="1" applyBorder="1" applyAlignment="1">
      <alignment horizontal="right"/>
    </xf>
    <xf numFmtId="44" fontId="2" fillId="35" borderId="24" xfId="44" applyFont="1" applyFill="1" applyBorder="1" applyAlignment="1">
      <alignment horizontal="right"/>
    </xf>
    <xf numFmtId="44" fontId="2" fillId="35" borderId="35" xfId="44" applyFont="1" applyFill="1" applyBorder="1" applyAlignment="1">
      <alignment horizontal="right"/>
    </xf>
    <xf numFmtId="0" fontId="0" fillId="34" borderId="20" xfId="0" applyFont="1" applyFill="1" applyBorder="1" applyAlignment="1">
      <alignment horizontal="left"/>
    </xf>
    <xf numFmtId="44" fontId="2" fillId="35" borderId="23" xfId="44" applyFont="1" applyFill="1" applyBorder="1" applyAlignment="1">
      <alignment horizontal="right" wrapText="1"/>
    </xf>
    <xf numFmtId="44" fontId="2" fillId="34" borderId="34" xfId="0" applyNumberFormat="1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 horizontal="right"/>
    </xf>
    <xf numFmtId="44" fontId="2" fillId="34" borderId="0" xfId="44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6" fontId="0" fillId="0" borderId="23" xfId="0" applyNumberFormat="1" applyBorder="1" applyAlignment="1">
      <alignment/>
    </xf>
    <xf numFmtId="0" fontId="2" fillId="0" borderId="23" xfId="0" applyFont="1" applyBorder="1" applyAlignment="1">
      <alignment/>
    </xf>
    <xf numFmtId="6" fontId="2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4" borderId="29" xfId="0" applyFont="1" applyFill="1" applyBorder="1" applyAlignment="1" applyProtection="1">
      <alignment/>
      <protection locked="0"/>
    </xf>
    <xf numFmtId="6" fontId="0" fillId="34" borderId="23" xfId="44" applyNumberFormat="1" applyFont="1" applyFill="1" applyBorder="1" applyAlignment="1">
      <alignment horizontal="right" wrapText="1"/>
    </xf>
    <xf numFmtId="6" fontId="0" fillId="34" borderId="23" xfId="44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4" fontId="0" fillId="34" borderId="23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 wrapText="1"/>
    </xf>
    <xf numFmtId="44" fontId="0" fillId="0" borderId="23" xfId="44" applyFont="1" applyBorder="1" applyAlignment="1">
      <alignment horizontal="left"/>
    </xf>
    <xf numFmtId="44" fontId="0" fillId="0" borderId="23" xfId="44" applyFont="1" applyBorder="1" applyAlignment="1">
      <alignment/>
    </xf>
    <xf numFmtId="44" fontId="2" fillId="0" borderId="23" xfId="44" applyFont="1" applyBorder="1" applyAlignment="1">
      <alignment/>
    </xf>
    <xf numFmtId="44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7.7109375" style="0" customWidth="1"/>
    <col min="2" max="2" width="15.7109375" style="0" customWidth="1"/>
    <col min="4" max="4" width="12.421875" style="0" customWidth="1"/>
    <col min="5" max="5" width="3.28125" style="0" customWidth="1"/>
    <col min="6" max="6" width="13.421875" style="0" customWidth="1"/>
    <col min="7" max="7" width="17.140625" style="0" customWidth="1"/>
    <col min="8" max="8" width="23.28125" style="0" customWidth="1"/>
  </cols>
  <sheetData>
    <row r="1" spans="1:2" ht="12.75">
      <c r="A1" t="s">
        <v>91</v>
      </c>
      <c r="B1" s="88">
        <v>246000</v>
      </c>
    </row>
    <row r="2" spans="1:2" ht="12.75">
      <c r="A2" t="s">
        <v>57</v>
      </c>
      <c r="B2" s="88">
        <f>Servers!G34</f>
        <v>583641.20064</v>
      </c>
    </row>
    <row r="3" spans="1:2" ht="12.75">
      <c r="A3" t="s">
        <v>58</v>
      </c>
      <c r="B3" s="88">
        <v>87670</v>
      </c>
    </row>
    <row r="4" spans="1:2" ht="12.75">
      <c r="A4" t="s">
        <v>59</v>
      </c>
      <c r="B4" s="97">
        <f>WAN!E11</f>
        <v>56552</v>
      </c>
    </row>
    <row r="5" spans="1:2" ht="12.75">
      <c r="A5" t="s">
        <v>90</v>
      </c>
      <c r="B5" s="88">
        <f>D12</f>
        <v>0</v>
      </c>
    </row>
    <row r="6" spans="1:2" ht="12.75">
      <c r="A6" s="98" t="s">
        <v>53</v>
      </c>
      <c r="B6" s="88">
        <f>SUM(B1:B5)</f>
        <v>973863.20064</v>
      </c>
    </row>
    <row r="9" spans="1:9" ht="12.75" customHeight="1">
      <c r="A9" s="27"/>
      <c r="B9" s="28"/>
      <c r="C9" s="29"/>
      <c r="D9" s="30"/>
      <c r="E9" s="31"/>
      <c r="F9" s="32"/>
      <c r="G9" s="33"/>
      <c r="H9" s="33"/>
      <c r="I9" s="34"/>
    </row>
    <row r="10" spans="1:9" ht="12.75" customHeight="1">
      <c r="A10" s="27"/>
      <c r="B10" s="28"/>
      <c r="C10" s="29"/>
      <c r="D10" s="30"/>
      <c r="E10" s="31"/>
      <c r="F10" s="32"/>
      <c r="G10" s="33"/>
      <c r="H10" s="33"/>
      <c r="I10" s="34"/>
    </row>
    <row r="11" spans="1:9" ht="12.75" customHeight="1">
      <c r="A11" s="27"/>
      <c r="B11" s="28"/>
      <c r="C11" s="29"/>
      <c r="D11" s="30"/>
      <c r="E11" s="31"/>
      <c r="F11" s="32"/>
      <c r="G11" s="33"/>
      <c r="H11" s="33"/>
      <c r="I11" s="34"/>
    </row>
    <row r="12" ht="12.75">
      <c r="D12" s="88"/>
    </row>
    <row r="14" ht="12.75">
      <c r="A14" t="s">
        <v>77</v>
      </c>
    </row>
    <row r="15" ht="12.75">
      <c r="A15" t="s">
        <v>76</v>
      </c>
    </row>
    <row r="16" ht="12.75">
      <c r="A16" t="s">
        <v>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6.28125" style="0" customWidth="1"/>
    <col min="2" max="2" width="34.28125" style="0" customWidth="1"/>
    <col min="3" max="3" width="16.28125" style="0" customWidth="1"/>
  </cols>
  <sheetData>
    <row r="1" ht="12.75">
      <c r="B1" s="98" t="s">
        <v>150</v>
      </c>
    </row>
    <row r="2" ht="12.75">
      <c r="A2" s="98" t="s">
        <v>121</v>
      </c>
    </row>
    <row r="3" spans="1:3" ht="12.75">
      <c r="A3" s="98" t="s">
        <v>92</v>
      </c>
      <c r="C3" s="98" t="s">
        <v>93</v>
      </c>
    </row>
    <row r="4" spans="1:3" ht="12.75">
      <c r="A4" s="90" t="s">
        <v>7</v>
      </c>
      <c r="B4" s="91" t="s">
        <v>94</v>
      </c>
      <c r="C4" s="90" t="s">
        <v>95</v>
      </c>
    </row>
    <row r="5" spans="1:3" ht="12.75">
      <c r="A5" s="90" t="s">
        <v>96</v>
      </c>
      <c r="B5" s="91" t="s">
        <v>97</v>
      </c>
      <c r="C5" s="101">
        <v>96000</v>
      </c>
    </row>
    <row r="6" spans="1:3" ht="12.75">
      <c r="A6" s="90" t="s">
        <v>98</v>
      </c>
      <c r="B6" s="91" t="s">
        <v>99</v>
      </c>
      <c r="C6" s="102">
        <v>192000</v>
      </c>
    </row>
    <row r="7" spans="1:3" ht="12.75">
      <c r="A7" s="90" t="s">
        <v>100</v>
      </c>
      <c r="B7" s="91" t="s">
        <v>99</v>
      </c>
      <c r="C7" s="102">
        <v>45000</v>
      </c>
    </row>
    <row r="8" spans="1:3" ht="12.75">
      <c r="A8" s="90" t="s">
        <v>101</v>
      </c>
      <c r="B8" s="91" t="s">
        <v>102</v>
      </c>
      <c r="C8" s="102">
        <v>10000</v>
      </c>
    </row>
    <row r="9" spans="1:3" ht="12.75">
      <c r="A9" s="90" t="s">
        <v>103</v>
      </c>
      <c r="B9" s="91" t="s">
        <v>104</v>
      </c>
      <c r="C9" s="102">
        <v>2000</v>
      </c>
    </row>
    <row r="10" spans="1:3" ht="12.75">
      <c r="A10" s="90" t="s">
        <v>105</v>
      </c>
      <c r="B10" s="91" t="s">
        <v>106</v>
      </c>
      <c r="C10" s="102">
        <v>23000</v>
      </c>
    </row>
    <row r="11" spans="1:3" ht="12.75">
      <c r="A11" s="90" t="s">
        <v>107</v>
      </c>
      <c r="B11" s="91" t="s">
        <v>108</v>
      </c>
      <c r="C11" s="102">
        <v>8000</v>
      </c>
    </row>
    <row r="12" spans="1:3" ht="12.75">
      <c r="A12" s="90" t="s">
        <v>124</v>
      </c>
      <c r="B12" s="91" t="s">
        <v>125</v>
      </c>
      <c r="C12" s="102">
        <v>24000</v>
      </c>
    </row>
    <row r="13" spans="1:3" ht="12.75">
      <c r="A13" s="90" t="s">
        <v>109</v>
      </c>
      <c r="B13" s="91" t="s">
        <v>110</v>
      </c>
      <c r="C13" s="102">
        <v>35000</v>
      </c>
    </row>
    <row r="14" spans="1:3" ht="12.75">
      <c r="A14" s="90" t="s">
        <v>111</v>
      </c>
      <c r="B14" s="91" t="s">
        <v>112</v>
      </c>
      <c r="C14" s="102">
        <v>30000</v>
      </c>
    </row>
    <row r="15" spans="1:3" ht="12.75">
      <c r="A15" s="90" t="s">
        <v>113</v>
      </c>
      <c r="B15" s="90" t="s">
        <v>114</v>
      </c>
      <c r="C15" s="102">
        <v>4000</v>
      </c>
    </row>
    <row r="16" spans="1:3" ht="12.75">
      <c r="A16" s="90" t="s">
        <v>115</v>
      </c>
      <c r="B16" s="90"/>
      <c r="C16" s="102"/>
    </row>
    <row r="17" spans="1:3" ht="12.75">
      <c r="A17" s="90" t="s">
        <v>116</v>
      </c>
      <c r="B17" s="90"/>
      <c r="C17" s="102"/>
    </row>
    <row r="18" spans="1:3" ht="12.75">
      <c r="A18" s="90" t="s">
        <v>117</v>
      </c>
      <c r="B18" s="90" t="s">
        <v>118</v>
      </c>
      <c r="C18" s="102">
        <v>10000</v>
      </c>
    </row>
    <row r="19" spans="1:3" ht="12.75">
      <c r="A19" s="90" t="s">
        <v>119</v>
      </c>
      <c r="B19" s="90" t="s">
        <v>120</v>
      </c>
      <c r="C19" s="102">
        <v>300</v>
      </c>
    </row>
    <row r="20" spans="1:3" ht="12.75">
      <c r="A20" s="90" t="s">
        <v>63</v>
      </c>
      <c r="B20" s="90"/>
      <c r="C20" s="103">
        <f>SUM(C5:C19)</f>
        <v>479300</v>
      </c>
    </row>
    <row r="22" ht="12.75">
      <c r="A22" s="98" t="s">
        <v>122</v>
      </c>
    </row>
    <row r="23" ht="12.75">
      <c r="A23" t="s">
        <v>123</v>
      </c>
    </row>
    <row r="24" spans="1:3" ht="12.75">
      <c r="A24" t="s">
        <v>127</v>
      </c>
      <c r="B24" t="s">
        <v>126</v>
      </c>
      <c r="C24" s="102">
        <v>21000</v>
      </c>
    </row>
    <row r="25" spans="1:3" ht="12.75">
      <c r="A25" t="s">
        <v>128</v>
      </c>
      <c r="B25" t="s">
        <v>126</v>
      </c>
      <c r="C25" s="102">
        <v>25000</v>
      </c>
    </row>
    <row r="26" spans="1:3" ht="12.75">
      <c r="A26" t="s">
        <v>129</v>
      </c>
      <c r="B26" t="s">
        <v>126</v>
      </c>
      <c r="C26" s="102">
        <v>1250</v>
      </c>
    </row>
    <row r="27" spans="1:3" ht="12.75">
      <c r="A27" t="s">
        <v>130</v>
      </c>
      <c r="B27" t="s">
        <v>126</v>
      </c>
      <c r="C27" s="102">
        <v>2200</v>
      </c>
    </row>
    <row r="28" spans="1:3" ht="12.75">
      <c r="A28" t="s">
        <v>131</v>
      </c>
      <c r="B28" t="s">
        <v>132</v>
      </c>
      <c r="C28" s="102">
        <v>10000</v>
      </c>
    </row>
    <row r="29" spans="1:3" ht="12.75">
      <c r="A29" t="s">
        <v>143</v>
      </c>
      <c r="B29" t="s">
        <v>144</v>
      </c>
      <c r="C29" s="102">
        <v>25500</v>
      </c>
    </row>
    <row r="30" spans="1:3" ht="12.75">
      <c r="A30" t="s">
        <v>133</v>
      </c>
      <c r="B30" t="s">
        <v>134</v>
      </c>
      <c r="C30" s="102">
        <v>30000</v>
      </c>
    </row>
    <row r="31" spans="1:3" ht="12.75">
      <c r="A31" t="s">
        <v>147</v>
      </c>
      <c r="C31" s="103">
        <f>SUM(C24:C30)</f>
        <v>114950</v>
      </c>
    </row>
    <row r="33" spans="2:3" ht="12.75">
      <c r="B33" t="s">
        <v>148</v>
      </c>
      <c r="C33" s="104">
        <f>SUM(C20,C31)</f>
        <v>594250</v>
      </c>
    </row>
    <row r="35" ht="12.75">
      <c r="A35" s="98" t="s">
        <v>135</v>
      </c>
    </row>
    <row r="36" spans="1:3" ht="12.75">
      <c r="A36" t="s">
        <v>136</v>
      </c>
      <c r="B36" t="s">
        <v>137</v>
      </c>
      <c r="C36" s="102">
        <v>16800</v>
      </c>
    </row>
    <row r="37" spans="1:3" ht="12.75">
      <c r="A37" t="s">
        <v>56</v>
      </c>
      <c r="B37" t="s">
        <v>138</v>
      </c>
      <c r="C37" s="102">
        <v>7500</v>
      </c>
    </row>
    <row r="38" spans="1:3" ht="12.75">
      <c r="A38" t="s">
        <v>139</v>
      </c>
      <c r="B38" t="s">
        <v>140</v>
      </c>
      <c r="C38" s="102">
        <v>20800</v>
      </c>
    </row>
    <row r="39" spans="1:3" ht="12.75">
      <c r="A39" t="s">
        <v>81</v>
      </c>
      <c r="B39" t="s">
        <v>86</v>
      </c>
      <c r="C39" s="102">
        <v>3400</v>
      </c>
    </row>
    <row r="40" spans="1:3" ht="12.75">
      <c r="A40" t="s">
        <v>141</v>
      </c>
      <c r="B40" t="s">
        <v>142</v>
      </c>
      <c r="C40" s="102">
        <v>10320</v>
      </c>
    </row>
    <row r="41" spans="1:3" ht="12.75">
      <c r="A41" t="s">
        <v>145</v>
      </c>
      <c r="B41" t="s">
        <v>137</v>
      </c>
      <c r="C41" s="102">
        <v>4500</v>
      </c>
    </row>
    <row r="42" spans="1:3" ht="12.75">
      <c r="A42" t="s">
        <v>84</v>
      </c>
      <c r="B42" t="s">
        <v>146</v>
      </c>
      <c r="C42" s="102">
        <v>20000</v>
      </c>
    </row>
    <row r="43" spans="1:3" ht="12.75">
      <c r="A43" t="s">
        <v>147</v>
      </c>
      <c r="C43" s="104">
        <f>SUM(C36:C42)</f>
        <v>83320</v>
      </c>
    </row>
    <row r="45" spans="2:3" ht="12.75">
      <c r="B45" t="s">
        <v>149</v>
      </c>
      <c r="C45" s="104">
        <f>SUM(C33,C43)</f>
        <v>677570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3.00390625" style="0" customWidth="1"/>
    <col min="2" max="3" width="2.28125" style="0" bestFit="1" customWidth="1"/>
    <col min="4" max="4" width="38.57421875" style="0" bestFit="1" customWidth="1"/>
    <col min="5" max="5" width="11.28125" style="0" bestFit="1" customWidth="1"/>
    <col min="6" max="6" width="4.7109375" style="0" bestFit="1" customWidth="1"/>
    <col min="7" max="7" width="12.28125" style="0" bestFit="1" customWidth="1"/>
    <col min="8" max="8" width="30.8515625" style="0" bestFit="1" customWidth="1"/>
    <col min="9" max="9" width="9.57421875" style="0" bestFit="1" customWidth="1"/>
    <col min="10" max="10" width="47.7109375" style="0" bestFit="1" customWidth="1"/>
  </cols>
  <sheetData>
    <row r="1" spans="1:11" ht="14.25" thickBot="1" thickTop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4" t="s">
        <v>6</v>
      </c>
      <c r="H1" s="2" t="s">
        <v>7</v>
      </c>
      <c r="I1" s="2" t="s">
        <v>8</v>
      </c>
      <c r="J1" s="5" t="s">
        <v>9</v>
      </c>
      <c r="K1" s="6"/>
    </row>
    <row r="2" spans="1:11" ht="13.5" thickTop="1">
      <c r="A2" s="7">
        <v>1</v>
      </c>
      <c r="B2" s="8" t="s">
        <v>2</v>
      </c>
      <c r="C2" s="9" t="s">
        <v>10</v>
      </c>
      <c r="D2" s="10" t="s">
        <v>11</v>
      </c>
      <c r="E2" s="11">
        <v>94983.96</v>
      </c>
      <c r="F2" s="12">
        <v>1</v>
      </c>
      <c r="G2" s="13">
        <f aca="true" t="shared" si="0" ref="G2:G33">(E2*F2)</f>
        <v>94983.96</v>
      </c>
      <c r="H2" s="14"/>
      <c r="I2" s="14"/>
      <c r="J2" s="15"/>
      <c r="K2" s="16"/>
    </row>
    <row r="3" spans="1:11" ht="12.75">
      <c r="A3" s="17">
        <v>2</v>
      </c>
      <c r="B3" s="18" t="s">
        <v>12</v>
      </c>
      <c r="C3" s="19">
        <v>1</v>
      </c>
      <c r="D3" s="20" t="s">
        <v>13</v>
      </c>
      <c r="E3" s="21">
        <v>120</v>
      </c>
      <c r="F3" s="22">
        <v>20</v>
      </c>
      <c r="G3" s="23">
        <f t="shared" si="0"/>
        <v>2400</v>
      </c>
      <c r="H3" s="24"/>
      <c r="I3" s="24"/>
      <c r="J3" s="25"/>
      <c r="K3" s="16"/>
    </row>
    <row r="4" spans="1:11" ht="12.75">
      <c r="A4" s="26">
        <v>3</v>
      </c>
      <c r="B4" s="27" t="s">
        <v>10</v>
      </c>
      <c r="C4" s="28">
        <v>1</v>
      </c>
      <c r="D4" s="29" t="s">
        <v>14</v>
      </c>
      <c r="E4" s="30">
        <v>41980</v>
      </c>
      <c r="F4" s="31">
        <v>1</v>
      </c>
      <c r="G4" s="32">
        <f t="shared" si="0"/>
        <v>41980</v>
      </c>
      <c r="H4" s="33" t="s">
        <v>15</v>
      </c>
      <c r="I4" s="33"/>
      <c r="J4" s="34" t="s">
        <v>16</v>
      </c>
      <c r="K4" s="16"/>
    </row>
    <row r="5" spans="1:11" ht="12.75">
      <c r="A5" s="26">
        <v>4</v>
      </c>
      <c r="B5" s="27" t="s">
        <v>12</v>
      </c>
      <c r="C5" s="28">
        <v>1</v>
      </c>
      <c r="D5" s="29" t="s">
        <v>17</v>
      </c>
      <c r="E5" s="30">
        <v>30000</v>
      </c>
      <c r="F5" s="31">
        <v>1</v>
      </c>
      <c r="G5" s="32">
        <f t="shared" si="0"/>
        <v>30000</v>
      </c>
      <c r="H5" s="33" t="s">
        <v>18</v>
      </c>
      <c r="I5" s="33"/>
      <c r="J5" s="34"/>
      <c r="K5" s="16"/>
    </row>
    <row r="6" spans="1:11" ht="12.75">
      <c r="A6" s="26">
        <v>5</v>
      </c>
      <c r="B6" s="27" t="s">
        <v>12</v>
      </c>
      <c r="C6" s="28" t="s">
        <v>10</v>
      </c>
      <c r="D6" s="29" t="s">
        <v>19</v>
      </c>
      <c r="E6" s="30">
        <v>3718.32</v>
      </c>
      <c r="F6" s="31">
        <v>1</v>
      </c>
      <c r="G6" s="32">
        <f t="shared" si="0"/>
        <v>3718.32</v>
      </c>
      <c r="H6" s="33"/>
      <c r="I6" s="33"/>
      <c r="J6" s="34" t="s">
        <v>20</v>
      </c>
      <c r="K6" s="16"/>
    </row>
    <row r="7" spans="1:11" ht="12.75">
      <c r="A7" s="26">
        <v>6</v>
      </c>
      <c r="B7" s="27" t="s">
        <v>2</v>
      </c>
      <c r="C7" s="28" t="s">
        <v>10</v>
      </c>
      <c r="D7" s="28" t="s">
        <v>21</v>
      </c>
      <c r="E7" s="32">
        <v>3000</v>
      </c>
      <c r="F7" s="31">
        <v>1</v>
      </c>
      <c r="G7" s="32">
        <f t="shared" si="0"/>
        <v>3000</v>
      </c>
      <c r="H7" s="33"/>
      <c r="I7" s="33"/>
      <c r="J7" s="34"/>
      <c r="K7" s="16"/>
    </row>
    <row r="8" spans="1:11" ht="12.75">
      <c r="A8" s="26">
        <v>7</v>
      </c>
      <c r="B8" s="27" t="s">
        <v>12</v>
      </c>
      <c r="C8" s="28" t="s">
        <v>10</v>
      </c>
      <c r="D8" s="29" t="s">
        <v>22</v>
      </c>
      <c r="E8" s="30">
        <f>1000+2200*0.0302*12</f>
        <v>1797.28</v>
      </c>
      <c r="F8" s="31">
        <v>14</v>
      </c>
      <c r="G8" s="32">
        <f t="shared" si="0"/>
        <v>25161.92</v>
      </c>
      <c r="H8" s="33"/>
      <c r="I8" s="33"/>
      <c r="J8" s="34"/>
      <c r="K8" s="16"/>
    </row>
    <row r="9" spans="1:11" ht="12.75">
      <c r="A9" s="26">
        <v>8</v>
      </c>
      <c r="B9" s="27" t="s">
        <v>2</v>
      </c>
      <c r="C9" s="28" t="s">
        <v>10</v>
      </c>
      <c r="D9" s="29" t="s">
        <v>23</v>
      </c>
      <c r="E9" s="30">
        <v>20</v>
      </c>
      <c r="F9" s="31">
        <v>60</v>
      </c>
      <c r="G9" s="32">
        <f t="shared" si="0"/>
        <v>1200</v>
      </c>
      <c r="H9" s="33"/>
      <c r="I9" s="33"/>
      <c r="J9" s="34"/>
      <c r="K9" s="16"/>
    </row>
    <row r="10" spans="1:11" ht="12.75">
      <c r="A10" s="26">
        <v>9</v>
      </c>
      <c r="B10" s="27" t="s">
        <v>2</v>
      </c>
      <c r="C10" s="28" t="s">
        <v>10</v>
      </c>
      <c r="D10" s="29" t="s">
        <v>24</v>
      </c>
      <c r="E10" s="30">
        <v>300</v>
      </c>
      <c r="F10" s="31">
        <v>1</v>
      </c>
      <c r="G10" s="32">
        <f t="shared" si="0"/>
        <v>300</v>
      </c>
      <c r="H10" s="33"/>
      <c r="I10" s="33"/>
      <c r="J10" s="34"/>
      <c r="K10" s="16"/>
    </row>
    <row r="11" spans="1:11" ht="12.75">
      <c r="A11" s="26">
        <v>10</v>
      </c>
      <c r="B11" s="27" t="s">
        <v>10</v>
      </c>
      <c r="C11" s="28" t="s">
        <v>10</v>
      </c>
      <c r="D11" s="29" t="s">
        <v>25</v>
      </c>
      <c r="E11" s="30">
        <f>46615.91*0.0302*12+3134+800</f>
        <v>20827.605784</v>
      </c>
      <c r="F11" s="31">
        <v>1</v>
      </c>
      <c r="G11" s="32">
        <f t="shared" si="0"/>
        <v>20827.605784</v>
      </c>
      <c r="H11" s="33"/>
      <c r="I11" s="33"/>
      <c r="J11" s="34"/>
      <c r="K11" s="16"/>
    </row>
    <row r="12" spans="1:11" ht="12.75">
      <c r="A12" s="26">
        <v>11</v>
      </c>
      <c r="B12" s="27" t="s">
        <v>12</v>
      </c>
      <c r="C12" s="28">
        <v>1</v>
      </c>
      <c r="D12" s="28" t="s">
        <v>26</v>
      </c>
      <c r="E12" s="32">
        <v>10320.36</v>
      </c>
      <c r="F12" s="31">
        <v>1</v>
      </c>
      <c r="G12" s="32">
        <f t="shared" si="0"/>
        <v>10320.36</v>
      </c>
      <c r="H12" s="33"/>
      <c r="I12" s="33"/>
      <c r="J12" s="34"/>
      <c r="K12" s="16"/>
    </row>
    <row r="13" spans="1:11" ht="12.75">
      <c r="A13" s="26">
        <v>12</v>
      </c>
      <c r="B13" s="27" t="s">
        <v>10</v>
      </c>
      <c r="C13" s="28" t="s">
        <v>10</v>
      </c>
      <c r="D13" s="29" t="s">
        <v>27</v>
      </c>
      <c r="E13" s="30">
        <f>70000*0.0302*12</f>
        <v>25368</v>
      </c>
      <c r="F13" s="31">
        <v>1</v>
      </c>
      <c r="G13" s="32">
        <f t="shared" si="0"/>
        <v>25368</v>
      </c>
      <c r="H13" s="33"/>
      <c r="I13" s="33"/>
      <c r="J13" s="34"/>
      <c r="K13" s="16"/>
    </row>
    <row r="14" spans="1:11" ht="13.5" thickBot="1">
      <c r="A14" s="35">
        <v>13</v>
      </c>
      <c r="B14" s="36" t="s">
        <v>12</v>
      </c>
      <c r="C14" s="37">
        <v>1</v>
      </c>
      <c r="D14" s="38" t="s">
        <v>28</v>
      </c>
      <c r="E14" s="39">
        <f>5000*5</f>
        <v>25000</v>
      </c>
      <c r="F14" s="40">
        <v>1</v>
      </c>
      <c r="G14" s="41">
        <f t="shared" si="0"/>
        <v>25000</v>
      </c>
      <c r="H14" s="42"/>
      <c r="I14" s="42"/>
      <c r="J14" s="43"/>
      <c r="K14" s="16"/>
    </row>
    <row r="15" spans="1:11" ht="13.5" thickTop="1">
      <c r="A15" s="44">
        <v>14</v>
      </c>
      <c r="B15" s="45" t="s">
        <v>10</v>
      </c>
      <c r="C15" s="46">
        <v>2</v>
      </c>
      <c r="D15" s="47" t="s">
        <v>29</v>
      </c>
      <c r="E15" s="48">
        <v>850</v>
      </c>
      <c r="F15" s="49">
        <v>45</v>
      </c>
      <c r="G15" s="50">
        <f t="shared" si="0"/>
        <v>38250</v>
      </c>
      <c r="H15" s="51" t="s">
        <v>30</v>
      </c>
      <c r="I15" s="27"/>
      <c r="J15" s="34"/>
      <c r="K15" s="16"/>
    </row>
    <row r="16" spans="1:11" ht="12.75">
      <c r="A16" s="52">
        <v>14</v>
      </c>
      <c r="B16" s="53" t="s">
        <v>10</v>
      </c>
      <c r="C16" s="54">
        <v>2</v>
      </c>
      <c r="D16" s="55" t="s">
        <v>31</v>
      </c>
      <c r="E16" s="56">
        <v>3000</v>
      </c>
      <c r="F16" s="57">
        <v>5</v>
      </c>
      <c r="G16" s="58">
        <f t="shared" si="0"/>
        <v>15000</v>
      </c>
      <c r="H16" s="27" t="s">
        <v>32</v>
      </c>
      <c r="I16" s="33"/>
      <c r="J16" s="34"/>
      <c r="K16" s="16"/>
    </row>
    <row r="17" spans="1:11" ht="13.5" thickBot="1">
      <c r="A17" s="59">
        <v>14</v>
      </c>
      <c r="B17" s="60" t="s">
        <v>10</v>
      </c>
      <c r="C17" s="61" t="s">
        <v>10</v>
      </c>
      <c r="D17" s="62" t="s">
        <v>33</v>
      </c>
      <c r="E17" s="63">
        <v>50000</v>
      </c>
      <c r="F17" s="64">
        <v>1</v>
      </c>
      <c r="G17" s="65">
        <f t="shared" si="0"/>
        <v>50000</v>
      </c>
      <c r="H17" s="66">
        <f>SUM(G15:G17)</f>
        <v>103250</v>
      </c>
      <c r="I17" s="33"/>
      <c r="J17" s="34"/>
      <c r="K17" s="16"/>
    </row>
    <row r="18" spans="1:11" ht="13.5" thickTop="1">
      <c r="A18" s="17">
        <v>15</v>
      </c>
      <c r="B18" s="18" t="s">
        <v>12</v>
      </c>
      <c r="C18" s="19" t="s">
        <v>10</v>
      </c>
      <c r="D18" s="19" t="s">
        <v>34</v>
      </c>
      <c r="E18" s="21">
        <f>4037.2*0.0302*12</f>
        <v>1463.0812799999999</v>
      </c>
      <c r="F18" s="22">
        <v>1</v>
      </c>
      <c r="G18" s="23">
        <f t="shared" si="0"/>
        <v>1463.0812799999999</v>
      </c>
      <c r="H18" s="24"/>
      <c r="I18" s="24"/>
      <c r="J18" s="25"/>
      <c r="K18" s="16"/>
    </row>
    <row r="19" spans="1:11" ht="12.75">
      <c r="A19" s="26">
        <v>16</v>
      </c>
      <c r="B19" s="27" t="s">
        <v>12</v>
      </c>
      <c r="C19" s="28" t="s">
        <v>10</v>
      </c>
      <c r="D19" s="28" t="s">
        <v>35</v>
      </c>
      <c r="E19" s="32">
        <v>49600</v>
      </c>
      <c r="F19" s="31">
        <v>1</v>
      </c>
      <c r="G19" s="32">
        <f t="shared" si="0"/>
        <v>49600</v>
      </c>
      <c r="H19" s="33"/>
      <c r="I19" s="33"/>
      <c r="J19" s="67"/>
      <c r="K19" s="16"/>
    </row>
    <row r="20" spans="1:11" ht="12.75">
      <c r="A20" s="26">
        <v>17</v>
      </c>
      <c r="B20" s="27" t="s">
        <v>10</v>
      </c>
      <c r="C20" s="28" t="s">
        <v>10</v>
      </c>
      <c r="D20" s="28" t="s">
        <v>36</v>
      </c>
      <c r="E20" s="30">
        <f>3397.14*0.0302*12</f>
        <v>1231.123536</v>
      </c>
      <c r="F20" s="31">
        <v>1</v>
      </c>
      <c r="G20" s="32">
        <f t="shared" si="0"/>
        <v>1231.123536</v>
      </c>
      <c r="H20" s="33"/>
      <c r="I20" s="33"/>
      <c r="J20" s="67"/>
      <c r="K20" s="16"/>
    </row>
    <row r="21" spans="1:11" ht="12.75">
      <c r="A21" s="26">
        <v>18</v>
      </c>
      <c r="B21" s="27" t="s">
        <v>10</v>
      </c>
      <c r="C21" s="28" t="s">
        <v>10</v>
      </c>
      <c r="D21" s="29" t="s">
        <v>37</v>
      </c>
      <c r="E21" s="30">
        <f>6059.25*0.0302*12</f>
        <v>2195.8722</v>
      </c>
      <c r="F21" s="31">
        <v>1</v>
      </c>
      <c r="G21" s="32">
        <f t="shared" si="0"/>
        <v>2195.8722</v>
      </c>
      <c r="H21" s="33"/>
      <c r="I21" s="33"/>
      <c r="J21" s="68"/>
      <c r="K21" s="16"/>
    </row>
    <row r="22" spans="1:11" ht="12.75">
      <c r="A22" s="26">
        <v>19</v>
      </c>
      <c r="B22" s="27" t="s">
        <v>2</v>
      </c>
      <c r="C22" s="28" t="s">
        <v>10</v>
      </c>
      <c r="D22" s="29" t="s">
        <v>38</v>
      </c>
      <c r="E22" s="30">
        <v>620.52</v>
      </c>
      <c r="F22" s="31">
        <v>1</v>
      </c>
      <c r="G22" s="32">
        <f t="shared" si="0"/>
        <v>620.52</v>
      </c>
      <c r="H22" s="33" t="s">
        <v>39</v>
      </c>
      <c r="I22" s="33" t="s">
        <v>40</v>
      </c>
      <c r="J22" s="34" t="s">
        <v>41</v>
      </c>
      <c r="K22" s="16"/>
    </row>
    <row r="23" spans="1:11" ht="12.75">
      <c r="A23" s="26">
        <v>20</v>
      </c>
      <c r="B23" s="27" t="s">
        <v>2</v>
      </c>
      <c r="C23" s="28" t="s">
        <v>10</v>
      </c>
      <c r="D23" s="29" t="s">
        <v>42</v>
      </c>
      <c r="E23" s="30">
        <v>279</v>
      </c>
      <c r="F23" s="31">
        <v>1</v>
      </c>
      <c r="G23" s="32">
        <f t="shared" si="0"/>
        <v>279</v>
      </c>
      <c r="H23" s="33"/>
      <c r="I23" s="33"/>
      <c r="J23" s="34"/>
      <c r="K23" s="16"/>
    </row>
    <row r="24" spans="1:11" ht="12.75">
      <c r="A24" s="26">
        <v>21</v>
      </c>
      <c r="B24" s="27" t="s">
        <v>2</v>
      </c>
      <c r="C24" s="28" t="s">
        <v>10</v>
      </c>
      <c r="D24" s="29" t="s">
        <v>43</v>
      </c>
      <c r="E24" s="30">
        <v>85</v>
      </c>
      <c r="F24" s="31">
        <v>30</v>
      </c>
      <c r="G24" s="32">
        <f t="shared" si="0"/>
        <v>2550</v>
      </c>
      <c r="H24" s="33"/>
      <c r="I24" s="33"/>
      <c r="J24" s="68"/>
      <c r="K24" s="16"/>
    </row>
    <row r="25" spans="1:11" ht="12.75">
      <c r="A25" s="26">
        <v>22</v>
      </c>
      <c r="B25" s="36" t="s">
        <v>10</v>
      </c>
      <c r="C25" s="37" t="s">
        <v>10</v>
      </c>
      <c r="D25" s="38" t="s">
        <v>44</v>
      </c>
      <c r="E25" s="30">
        <v>6614</v>
      </c>
      <c r="F25" s="40">
        <v>1</v>
      </c>
      <c r="G25" s="41">
        <f t="shared" si="0"/>
        <v>6614</v>
      </c>
      <c r="H25" s="42"/>
      <c r="I25" s="42"/>
      <c r="J25" s="69"/>
      <c r="K25" s="16"/>
    </row>
    <row r="26" spans="1:11" ht="13.5" thickBot="1">
      <c r="A26" s="35">
        <v>23</v>
      </c>
      <c r="B26" s="36" t="s">
        <v>2</v>
      </c>
      <c r="C26" s="37">
        <v>1</v>
      </c>
      <c r="D26" s="38" t="s">
        <v>45</v>
      </c>
      <c r="E26" s="39">
        <v>5000</v>
      </c>
      <c r="F26" s="40">
        <v>1</v>
      </c>
      <c r="G26" s="41">
        <f t="shared" si="0"/>
        <v>5000</v>
      </c>
      <c r="H26" s="42"/>
      <c r="I26" s="42"/>
      <c r="J26" s="43"/>
      <c r="K26" s="16"/>
    </row>
    <row r="27" spans="1:11" ht="12.75" customHeight="1" thickTop="1">
      <c r="A27" s="44">
        <v>24</v>
      </c>
      <c r="B27" s="45" t="s">
        <v>12</v>
      </c>
      <c r="C27" s="46" t="s">
        <v>10</v>
      </c>
      <c r="D27" s="47" t="s">
        <v>46</v>
      </c>
      <c r="E27" s="48">
        <f>18623.14*0.0302*12</f>
        <v>6749.025936</v>
      </c>
      <c r="F27" s="49">
        <v>1</v>
      </c>
      <c r="G27" s="50">
        <f t="shared" si="0"/>
        <v>6749.025936</v>
      </c>
      <c r="H27" s="27"/>
      <c r="I27" s="33"/>
      <c r="J27" s="34"/>
      <c r="K27" s="16"/>
    </row>
    <row r="28" spans="1:11" ht="12.75">
      <c r="A28" s="70">
        <v>24</v>
      </c>
      <c r="B28" s="71" t="s">
        <v>12</v>
      </c>
      <c r="C28" s="72" t="s">
        <v>10</v>
      </c>
      <c r="D28" s="73" t="s">
        <v>47</v>
      </c>
      <c r="E28" s="74">
        <v>50000</v>
      </c>
      <c r="F28" s="75">
        <v>1</v>
      </c>
      <c r="G28" s="76">
        <f t="shared" si="0"/>
        <v>50000</v>
      </c>
      <c r="H28" s="27"/>
      <c r="I28" s="33"/>
      <c r="J28" s="34"/>
      <c r="K28" s="16"/>
    </row>
    <row r="29" spans="1:11" ht="13.5" thickBot="1">
      <c r="A29" s="59">
        <v>24</v>
      </c>
      <c r="B29" s="60" t="s">
        <v>12</v>
      </c>
      <c r="C29" s="61">
        <v>1</v>
      </c>
      <c r="D29" s="62" t="s">
        <v>48</v>
      </c>
      <c r="E29" s="77">
        <v>10000</v>
      </c>
      <c r="F29" s="64">
        <v>1</v>
      </c>
      <c r="G29" s="65">
        <f t="shared" si="0"/>
        <v>10000</v>
      </c>
      <c r="H29" s="66">
        <f>SUM(G27:G29)</f>
        <v>66749.02593599999</v>
      </c>
      <c r="I29" s="33"/>
      <c r="J29" s="67"/>
      <c r="K29" s="16"/>
    </row>
    <row r="30" spans="1:11" ht="13.5" thickTop="1">
      <c r="A30" s="44">
        <v>25</v>
      </c>
      <c r="B30" s="45" t="s">
        <v>12</v>
      </c>
      <c r="C30" s="46" t="s">
        <v>10</v>
      </c>
      <c r="D30" s="46" t="s">
        <v>49</v>
      </c>
      <c r="E30" s="48">
        <f>13342.08*0.0302*12</f>
        <v>4835.169792</v>
      </c>
      <c r="F30" s="49">
        <v>1</v>
      </c>
      <c r="G30" s="50">
        <f t="shared" si="0"/>
        <v>4835.169792</v>
      </c>
      <c r="H30" s="18"/>
      <c r="I30" s="24"/>
      <c r="J30" s="78"/>
      <c r="K30" s="16"/>
    </row>
    <row r="31" spans="1:11" ht="12.75">
      <c r="A31" s="70">
        <v>25</v>
      </c>
      <c r="B31" s="71" t="s">
        <v>12</v>
      </c>
      <c r="C31" s="72">
        <v>1</v>
      </c>
      <c r="D31" s="73" t="s">
        <v>50</v>
      </c>
      <c r="E31" s="79">
        <f>5000*2+3672.96*3*0.0302*12</f>
        <v>13993.242112</v>
      </c>
      <c r="F31" s="75">
        <v>1</v>
      </c>
      <c r="G31" s="76">
        <f t="shared" si="0"/>
        <v>13993.242112</v>
      </c>
      <c r="H31" s="27"/>
      <c r="I31" s="33"/>
      <c r="J31" s="34"/>
      <c r="K31" s="16"/>
    </row>
    <row r="32" spans="1:11" ht="12.75">
      <c r="A32" s="70">
        <v>25</v>
      </c>
      <c r="B32" s="71" t="s">
        <v>12</v>
      </c>
      <c r="C32" s="72" t="s">
        <v>10</v>
      </c>
      <c r="D32" s="73" t="s">
        <v>51</v>
      </c>
      <c r="E32" s="79">
        <v>35000</v>
      </c>
      <c r="F32" s="75">
        <v>1</v>
      </c>
      <c r="G32" s="76">
        <f t="shared" si="0"/>
        <v>35000</v>
      </c>
      <c r="H32" s="27"/>
      <c r="I32" s="33"/>
      <c r="J32" s="34"/>
      <c r="K32" s="16"/>
    </row>
    <row r="33" spans="1:11" ht="13.5" thickBot="1">
      <c r="A33" s="59">
        <v>25</v>
      </c>
      <c r="B33" s="60" t="s">
        <v>12</v>
      </c>
      <c r="C33" s="61">
        <v>1</v>
      </c>
      <c r="D33" s="62" t="s">
        <v>52</v>
      </c>
      <c r="E33" s="63">
        <v>6000</v>
      </c>
      <c r="F33" s="64">
        <v>1</v>
      </c>
      <c r="G33" s="65">
        <f t="shared" si="0"/>
        <v>6000</v>
      </c>
      <c r="H33" s="80">
        <f>SUM(G30:G33)</f>
        <v>59828.411904</v>
      </c>
      <c r="I33" s="81"/>
      <c r="J33" s="82"/>
      <c r="K33" s="16"/>
    </row>
    <row r="34" spans="1:11" ht="13.5" thickTop="1">
      <c r="A34" s="83"/>
      <c r="B34" s="16"/>
      <c r="C34" s="84"/>
      <c r="D34" s="16"/>
      <c r="E34" s="85" t="s">
        <v>53</v>
      </c>
      <c r="F34" s="86"/>
      <c r="G34" s="87">
        <f>SUM(G2:G33)</f>
        <v>583641.20064</v>
      </c>
      <c r="H34" s="16"/>
      <c r="I34" s="16"/>
      <c r="J34" s="16"/>
      <c r="K34" s="16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3" width="2.28125" style="0" bestFit="1" customWidth="1"/>
    <col min="4" max="4" width="21.8515625" style="0" customWidth="1"/>
    <col min="5" max="5" width="11.28125" style="0" bestFit="1" customWidth="1"/>
    <col min="6" max="6" width="4.7109375" style="0" bestFit="1" customWidth="1"/>
    <col min="7" max="7" width="11.28125" style="0" bestFit="1" customWidth="1"/>
    <col min="8" max="8" width="30.8515625" style="0" bestFit="1" customWidth="1"/>
    <col min="9" max="9" width="6.28125" style="0" bestFit="1" customWidth="1"/>
    <col min="10" max="10" width="47.7109375" style="0" bestFit="1" customWidth="1"/>
  </cols>
  <sheetData>
    <row r="1" spans="1:11" ht="14.25" thickBot="1" thickTop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4" t="s">
        <v>6</v>
      </c>
      <c r="H1" s="2" t="s">
        <v>7</v>
      </c>
      <c r="I1" s="2" t="s">
        <v>8</v>
      </c>
      <c r="J1" s="5" t="s">
        <v>9</v>
      </c>
      <c r="K1" s="6"/>
    </row>
    <row r="2" spans="1:11" ht="14.25" thickBot="1" thickTop="1">
      <c r="A2" s="7"/>
      <c r="B2" s="8" t="s">
        <v>2</v>
      </c>
      <c r="C2" s="9" t="s">
        <v>10</v>
      </c>
      <c r="D2" s="10" t="s">
        <v>54</v>
      </c>
      <c r="E2" s="11">
        <v>20000</v>
      </c>
      <c r="F2" s="12">
        <v>1</v>
      </c>
      <c r="G2" s="13">
        <f aca="true" t="shared" si="0" ref="G2:G9">(E2*F2)</f>
        <v>20000</v>
      </c>
      <c r="H2" s="14"/>
      <c r="I2" s="14"/>
      <c r="J2" s="15"/>
      <c r="K2" s="16"/>
    </row>
    <row r="3" spans="1:11" ht="12.75" customHeight="1" thickTop="1">
      <c r="A3" s="7"/>
      <c r="B3" s="8" t="s">
        <v>2</v>
      </c>
      <c r="C3" s="9" t="s">
        <v>10</v>
      </c>
      <c r="D3" s="10" t="s">
        <v>83</v>
      </c>
      <c r="E3" s="11">
        <v>5000</v>
      </c>
      <c r="F3" s="12">
        <v>1</v>
      </c>
      <c r="G3" s="13">
        <f t="shared" si="0"/>
        <v>5000</v>
      </c>
      <c r="H3" s="14"/>
      <c r="I3" s="14"/>
      <c r="J3" s="15"/>
      <c r="K3" s="16"/>
    </row>
    <row r="4" spans="1:11" ht="12.75">
      <c r="A4" s="26"/>
      <c r="B4" s="27" t="s">
        <v>10</v>
      </c>
      <c r="C4" s="28">
        <v>1</v>
      </c>
      <c r="D4" s="29" t="s">
        <v>55</v>
      </c>
      <c r="E4" s="30">
        <v>1200</v>
      </c>
      <c r="F4" s="31">
        <v>14</v>
      </c>
      <c r="G4" s="32">
        <f t="shared" si="0"/>
        <v>16800</v>
      </c>
      <c r="H4" s="33"/>
      <c r="I4" s="33"/>
      <c r="J4" s="34"/>
      <c r="K4" s="16"/>
    </row>
    <row r="5" spans="1:11" ht="12.75">
      <c r="A5" s="26"/>
      <c r="B5" s="27" t="s">
        <v>10</v>
      </c>
      <c r="C5" s="28">
        <v>1</v>
      </c>
      <c r="D5" s="29" t="s">
        <v>78</v>
      </c>
      <c r="E5" s="96">
        <v>350</v>
      </c>
      <c r="F5" s="31">
        <v>6</v>
      </c>
      <c r="G5" s="32">
        <f t="shared" si="0"/>
        <v>2100</v>
      </c>
      <c r="H5" s="33"/>
      <c r="I5" s="33"/>
      <c r="J5" s="34"/>
      <c r="K5" s="16"/>
    </row>
    <row r="6" spans="1:11" ht="12.75" customHeight="1">
      <c r="A6" s="26"/>
      <c r="B6" s="27" t="s">
        <v>10</v>
      </c>
      <c r="C6" s="28">
        <v>1</v>
      </c>
      <c r="D6" s="29" t="s">
        <v>79</v>
      </c>
      <c r="E6" s="30">
        <v>280</v>
      </c>
      <c r="F6" s="31">
        <v>6</v>
      </c>
      <c r="G6" s="32">
        <f t="shared" si="0"/>
        <v>1680</v>
      </c>
      <c r="H6" s="33"/>
      <c r="I6" s="33"/>
      <c r="J6" s="34"/>
      <c r="K6" s="16"/>
    </row>
    <row r="7" spans="1:11" ht="12.75">
      <c r="A7" s="26"/>
      <c r="B7" s="27" t="s">
        <v>12</v>
      </c>
      <c r="C7" s="28">
        <v>1</v>
      </c>
      <c r="D7" s="29" t="s">
        <v>80</v>
      </c>
      <c r="E7" s="30">
        <v>550</v>
      </c>
      <c r="F7" s="31">
        <v>1</v>
      </c>
      <c r="G7" s="32">
        <f t="shared" si="0"/>
        <v>550</v>
      </c>
      <c r="H7" s="33"/>
      <c r="I7" s="33"/>
      <c r="J7" s="34"/>
      <c r="K7" s="16"/>
    </row>
    <row r="8" spans="1:11" ht="12.75">
      <c r="A8" s="26"/>
      <c r="B8" s="27" t="s">
        <v>12</v>
      </c>
      <c r="C8" s="28">
        <v>1</v>
      </c>
      <c r="D8" s="29" t="s">
        <v>82</v>
      </c>
      <c r="E8" s="30">
        <v>120</v>
      </c>
      <c r="F8" s="31">
        <v>2</v>
      </c>
      <c r="G8" s="32">
        <f t="shared" si="0"/>
        <v>240</v>
      </c>
      <c r="H8" s="33"/>
      <c r="I8" s="33"/>
      <c r="J8" s="34"/>
      <c r="K8" s="16"/>
    </row>
    <row r="9" spans="1:11" ht="12.75">
      <c r="A9" s="26"/>
      <c r="B9" s="27" t="s">
        <v>10</v>
      </c>
      <c r="C9" s="28">
        <v>1</v>
      </c>
      <c r="D9" s="29" t="s">
        <v>84</v>
      </c>
      <c r="E9" s="96">
        <v>20000</v>
      </c>
      <c r="F9" s="31">
        <v>1</v>
      </c>
      <c r="G9" s="32">
        <f t="shared" si="0"/>
        <v>20000</v>
      </c>
      <c r="H9" s="33"/>
      <c r="I9" s="33"/>
      <c r="J9" s="34"/>
      <c r="K9" s="16"/>
    </row>
    <row r="10" spans="1:11" ht="12.75">
      <c r="A10" s="26"/>
      <c r="B10" s="27"/>
      <c r="C10" s="28"/>
      <c r="D10" s="29"/>
      <c r="E10" s="30"/>
      <c r="F10" s="31"/>
      <c r="G10" s="32">
        <f>SUM(G2:G9)</f>
        <v>66370</v>
      </c>
      <c r="H10" s="33"/>
      <c r="I10" s="33"/>
      <c r="J10" s="34"/>
      <c r="K10" s="16"/>
    </row>
    <row r="11" ht="12.75">
      <c r="A11" s="95"/>
    </row>
    <row r="12" ht="12.75">
      <c r="C12" t="s">
        <v>89</v>
      </c>
    </row>
    <row r="13" spans="1:9" ht="12.75">
      <c r="A13" s="27"/>
      <c r="B13" s="27" t="s">
        <v>12</v>
      </c>
      <c r="C13" s="27">
        <v>1</v>
      </c>
      <c r="D13" s="29" t="s">
        <v>81</v>
      </c>
      <c r="E13" s="30">
        <v>3400</v>
      </c>
      <c r="F13" s="31">
        <v>1</v>
      </c>
      <c r="G13" s="99">
        <f>E13*F13</f>
        <v>3400</v>
      </c>
      <c r="H13" s="32">
        <f>(F13*G13)</f>
        <v>3400</v>
      </c>
      <c r="I13" s="33" t="s">
        <v>86</v>
      </c>
    </row>
    <row r="14" spans="1:9" ht="12.75">
      <c r="A14" s="27"/>
      <c r="B14" s="27" t="s">
        <v>12</v>
      </c>
      <c r="C14" s="27">
        <v>1</v>
      </c>
      <c r="D14" s="29" t="s">
        <v>56</v>
      </c>
      <c r="E14" s="30">
        <v>7500</v>
      </c>
      <c r="F14" s="31">
        <v>1</v>
      </c>
      <c r="G14" s="99">
        <f>E14*F14</f>
        <v>7500</v>
      </c>
      <c r="H14" s="32">
        <f>(F14*G14)</f>
        <v>7500</v>
      </c>
      <c r="I14" s="33" t="s">
        <v>85</v>
      </c>
    </row>
    <row r="15" spans="1:9" ht="12.75">
      <c r="A15" s="27"/>
      <c r="B15" s="27" t="s">
        <v>12</v>
      </c>
      <c r="C15" s="27">
        <v>1</v>
      </c>
      <c r="D15" s="29" t="s">
        <v>87</v>
      </c>
      <c r="E15" s="30">
        <v>5200</v>
      </c>
      <c r="F15" s="31">
        <v>2</v>
      </c>
      <c r="G15" s="99">
        <f>E15*F15</f>
        <v>10400</v>
      </c>
      <c r="H15" s="32">
        <f>(F15*G15)</f>
        <v>20800</v>
      </c>
      <c r="I15" s="33" t="s">
        <v>88</v>
      </c>
    </row>
    <row r="16" spans="6:7" ht="12.75">
      <c r="F16" s="88"/>
      <c r="G16" s="88">
        <f>SUM(G13:G15)</f>
        <v>21300</v>
      </c>
    </row>
    <row r="18" spans="4:7" ht="12.75">
      <c r="D18" s="100" t="s">
        <v>53</v>
      </c>
      <c r="G18" s="88">
        <f>SUM(G10,G16)</f>
        <v>87670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421875" style="0" customWidth="1"/>
    <col min="3" max="3" width="16.421875" style="0" customWidth="1"/>
  </cols>
  <sheetData>
    <row r="1" spans="1:7" ht="12.75">
      <c r="A1" s="89" t="s">
        <v>60</v>
      </c>
      <c r="B1" s="89" t="s">
        <v>61</v>
      </c>
      <c r="C1" s="89" t="s">
        <v>62</v>
      </c>
      <c r="D1" s="89" t="s">
        <v>5</v>
      </c>
      <c r="E1" s="89" t="s">
        <v>63</v>
      </c>
      <c r="F1" s="89"/>
      <c r="G1" s="89"/>
    </row>
    <row r="2" spans="1:7" ht="12.75">
      <c r="A2" s="90" t="s">
        <v>64</v>
      </c>
      <c r="B2" s="91">
        <v>550</v>
      </c>
      <c r="C2" s="91"/>
      <c r="D2" s="90">
        <v>14</v>
      </c>
      <c r="E2" s="91">
        <v>7700</v>
      </c>
      <c r="F2" s="90"/>
      <c r="G2" s="90"/>
    </row>
    <row r="3" spans="1:7" ht="12.75">
      <c r="A3" s="90" t="s">
        <v>65</v>
      </c>
      <c r="B3" s="91">
        <v>2000</v>
      </c>
      <c r="C3" s="91"/>
      <c r="D3" s="90">
        <v>1</v>
      </c>
      <c r="E3" s="91">
        <v>2000</v>
      </c>
      <c r="F3" s="90"/>
      <c r="G3" s="90"/>
    </row>
    <row r="4" spans="1:7" ht="12.75">
      <c r="A4" s="90" t="s">
        <v>66</v>
      </c>
      <c r="B4" s="91">
        <v>5000</v>
      </c>
      <c r="C4" s="91"/>
      <c r="D4" s="90">
        <v>1</v>
      </c>
      <c r="E4" s="91">
        <v>5000</v>
      </c>
      <c r="F4" s="90"/>
      <c r="G4" s="90"/>
    </row>
    <row r="5" spans="1:7" ht="12.75">
      <c r="A5" s="90" t="s">
        <v>67</v>
      </c>
      <c r="B5" s="91">
        <v>2000</v>
      </c>
      <c r="C5" s="91"/>
      <c r="D5" s="90">
        <v>2</v>
      </c>
      <c r="E5" s="91">
        <v>4000</v>
      </c>
      <c r="F5" s="90"/>
      <c r="G5" s="90"/>
    </row>
    <row r="6" spans="1:7" ht="12.75">
      <c r="A6" s="90" t="s">
        <v>68</v>
      </c>
      <c r="B6" s="91">
        <v>8000</v>
      </c>
      <c r="C6" s="91"/>
      <c r="D6" s="90">
        <v>1</v>
      </c>
      <c r="E6" s="91">
        <v>8000</v>
      </c>
      <c r="F6" s="90"/>
      <c r="G6" s="90"/>
    </row>
    <row r="7" spans="1:7" ht="12.75">
      <c r="A7" s="90" t="s">
        <v>69</v>
      </c>
      <c r="B7" s="91">
        <v>1000</v>
      </c>
      <c r="C7" s="91">
        <v>769</v>
      </c>
      <c r="D7" s="90">
        <v>12</v>
      </c>
      <c r="E7" s="91">
        <v>10228</v>
      </c>
      <c r="F7" s="90"/>
      <c r="G7" s="90"/>
    </row>
    <row r="8" spans="1:7" ht="12.75">
      <c r="A8" s="90" t="s">
        <v>70</v>
      </c>
      <c r="B8" s="91">
        <v>1000</v>
      </c>
      <c r="C8" s="91">
        <v>1052</v>
      </c>
      <c r="D8" s="90">
        <v>12</v>
      </c>
      <c r="E8" s="91">
        <v>13624</v>
      </c>
      <c r="F8" s="90"/>
      <c r="G8" s="90"/>
    </row>
    <row r="9" spans="1:7" ht="12.75">
      <c r="A9" s="90" t="s">
        <v>71</v>
      </c>
      <c r="B9" s="91" t="s">
        <v>72</v>
      </c>
      <c r="C9" s="91"/>
      <c r="D9" s="90"/>
      <c r="E9" s="90"/>
      <c r="F9" s="90"/>
      <c r="G9" s="90"/>
    </row>
    <row r="10" spans="1:7" ht="12.75">
      <c r="A10" s="90" t="s">
        <v>73</v>
      </c>
      <c r="B10" s="91"/>
      <c r="C10" s="91"/>
      <c r="D10" s="90"/>
      <c r="E10" s="91">
        <v>6000</v>
      </c>
      <c r="F10" s="90"/>
      <c r="G10" s="90"/>
    </row>
    <row r="11" spans="1:7" ht="12.75">
      <c r="A11" s="92" t="s">
        <v>53</v>
      </c>
      <c r="B11" s="92"/>
      <c r="C11" s="92"/>
      <c r="D11" s="92"/>
      <c r="E11" s="93">
        <f>SUM(E2:E10)</f>
        <v>56552</v>
      </c>
      <c r="F11" s="92"/>
      <c r="G11" s="92"/>
    </row>
    <row r="13" spans="1:7" ht="12.75">
      <c r="A13" s="94" t="s">
        <v>74</v>
      </c>
      <c r="B13" s="94"/>
      <c r="C13" s="94"/>
      <c r="D13" s="94"/>
      <c r="E13" s="94"/>
      <c r="F13" s="94"/>
      <c r="G13" s="94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UF/IFAS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Cromer</dc:creator>
  <cp:keywords/>
  <dc:description/>
  <cp:lastModifiedBy>Steven E Lasley</cp:lastModifiedBy>
  <cp:lastPrinted>2005-06-03T14:06:41Z</cp:lastPrinted>
  <dcterms:created xsi:type="dcterms:W3CDTF">2005-03-25T16:42:00Z</dcterms:created>
  <dcterms:modified xsi:type="dcterms:W3CDTF">2010-06-11T11:49:48Z</dcterms:modified>
  <cp:category/>
  <cp:version/>
  <cp:contentType/>
  <cp:contentStatus/>
</cp:coreProperties>
</file>